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Alex\Desktop\RenewVerde\Policy Research\State Electricity Data\"/>
    </mc:Choice>
  </mc:AlternateContent>
  <xr:revisionPtr revIDLastSave="0" documentId="13_ncr:1_{18A49F58-73E3-4554-B22D-53533625BBC3}" xr6:coauthVersionLast="47" xr6:coauthVersionMax="47" xr10:uidLastSave="{00000000-0000-0000-0000-000000000000}"/>
  <bookViews>
    <workbookView xWindow="-75" yWindow="0" windowWidth="13140" windowHeight="11355" firstSheet="1" activeTab="2" xr2:uid="{CECFB0FB-E642-45E6-85B2-2019823D9D51}"/>
  </bookViews>
  <sheets>
    <sheet name="About this document" sheetId="22" r:id="rId1"/>
    <sheet name="State Overview" sheetId="3" r:id="rId2"/>
    <sheet name="Compare States" sheetId="14" r:id="rId3"/>
    <sheet name="admin" sheetId="15" r:id="rId4"/>
    <sheet name="2501" sheetId="23" r:id="rId5"/>
    <sheet name="2412" sheetId="21" r:id="rId6"/>
    <sheet name="2411" sheetId="20" r:id="rId7"/>
    <sheet name="2410" sheetId="19" r:id="rId8"/>
    <sheet name="2409" sheetId="17" r:id="rId9"/>
    <sheet name="2408" sheetId="16" r:id="rId10"/>
    <sheet name="2407" sheetId="2" r:id="rId11"/>
    <sheet name="2406" sheetId="1" r:id="rId12"/>
    <sheet name="2405" sheetId="4" r:id="rId13"/>
    <sheet name="2404" sheetId="5" r:id="rId14"/>
    <sheet name="2403" sheetId="6" r:id="rId15"/>
    <sheet name="2402" sheetId="7" r:id="rId16"/>
    <sheet name="2401" sheetId="8" r:id="rId17"/>
    <sheet name="2312" sheetId="9" r:id="rId18"/>
    <sheet name="2311" sheetId="10" r:id="rId19"/>
    <sheet name="2310" sheetId="11" r:id="rId20"/>
    <sheet name="2309" sheetId="12" r:id="rId21"/>
    <sheet name="2308" sheetId="13" r:id="rId22"/>
    <sheet name="2307" sheetId="24" r:id="rId23"/>
    <sheet name="2306" sheetId="25" r:id="rId24"/>
    <sheet name="2305" sheetId="26" r:id="rId25"/>
    <sheet name="2304" sheetId="27" r:id="rId26"/>
    <sheet name="2303" sheetId="28" r:id="rId27"/>
    <sheet name="2302" sheetId="29" r:id="rId28"/>
    <sheet name="2301" sheetId="30" r:id="rId2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3" l="1"/>
  <c r="B19" i="3"/>
  <c r="B20" i="3"/>
  <c r="B21" i="3"/>
  <c r="B22" i="3"/>
  <c r="B23" i="3"/>
  <c r="B24" i="3"/>
  <c r="B25" i="3"/>
  <c r="B26" i="3"/>
  <c r="B27" i="3"/>
  <c r="B28" i="3"/>
  <c r="B17" i="3"/>
  <c r="D12" i="14" a="1"/>
  <c r="D12" i="14" l="1"/>
  <c r="A28" i="3"/>
  <c r="D1" i="3" l="1"/>
  <c r="A1" i="22" s="1"/>
  <c r="A18" i="3"/>
  <c r="A19" i="3"/>
  <c r="A20" i="3"/>
  <c r="A21" i="3"/>
  <c r="A22" i="3"/>
  <c r="A23" i="3"/>
  <c r="A24" i="3"/>
  <c r="A25" i="3"/>
  <c r="A26" i="3"/>
  <c r="A27" i="3"/>
  <c r="A17" i="3"/>
  <c r="AB42" i="14"/>
  <c r="D28" i="3" a="1"/>
  <c r="N25" i="3" a="1"/>
  <c r="D7" i="14" a="1"/>
  <c r="M15" i="14" a="1"/>
  <c r="S43" i="14"/>
  <c r="AQ12" i="14"/>
  <c r="AK45" i="14"/>
  <c r="AB32" i="14"/>
  <c r="AB23" i="14"/>
  <c r="J35" i="14" a="1"/>
  <c r="AB51" i="14"/>
  <c r="R20" i="3" a="1"/>
  <c r="V13" i="14"/>
  <c r="U25" i="3" a="1"/>
  <c r="Y8" i="14"/>
  <c r="V28" i="3" a="1"/>
  <c r="AQ15" i="14"/>
  <c r="C46" i="14" a="1"/>
  <c r="O20" i="3" a="1"/>
  <c r="AE15" i="14"/>
  <c r="AT9" i="14"/>
  <c r="K27" i="3" a="1"/>
  <c r="O26" i="3" a="1"/>
  <c r="V10" i="14"/>
  <c r="AH49" i="14"/>
  <c r="D51" i="14" a="1"/>
  <c r="G35" i="14" a="1"/>
  <c r="AQ50" i="14"/>
  <c r="U28" i="3" a="1"/>
  <c r="V7" i="14"/>
  <c r="AN40" i="14"/>
  <c r="AH24" i="14"/>
  <c r="AW51" i="14"/>
  <c r="P30" i="14"/>
  <c r="AW24" i="14"/>
  <c r="AN43" i="14"/>
  <c r="K18" i="3" a="1"/>
  <c r="Y11" i="14"/>
  <c r="W23" i="3" a="1"/>
  <c r="AW11" i="14"/>
  <c r="Q23" i="3" a="1"/>
  <c r="B5" i="14" a="1"/>
  <c r="Y44" i="14"/>
  <c r="V26" i="3" a="1"/>
  <c r="AT40" i="14"/>
  <c r="AK35" i="14"/>
  <c r="AQ14" i="14"/>
  <c r="P36" i="14"/>
  <c r="T21" i="3" a="1"/>
  <c r="T19" i="3" a="1"/>
  <c r="Y37" i="14"/>
  <c r="R22" i="3" a="1"/>
  <c r="F25" i="3" a="1"/>
  <c r="M8" i="14" a="1"/>
  <c r="AN12" i="14"/>
  <c r="S10" i="14"/>
  <c r="B12" i="14" a="1"/>
  <c r="AQ20" i="14"/>
  <c r="G16" i="14" a="1"/>
  <c r="C35" i="14" a="1"/>
  <c r="J43" i="14" a="1"/>
  <c r="M9" i="14" a="1"/>
  <c r="AB11" i="14"/>
  <c r="B21" i="14" a="1"/>
  <c r="AW26" i="14"/>
  <c r="B35" i="14" a="1"/>
  <c r="AN19" i="14"/>
  <c r="AK49" i="14"/>
  <c r="V44" i="14"/>
  <c r="G18" i="3" a="1"/>
  <c r="AN8" i="14"/>
  <c r="B20" i="14" a="1"/>
  <c r="AB29" i="14"/>
  <c r="P11" i="14"/>
  <c r="V52" i="14"/>
  <c r="M35" i="14" a="1"/>
  <c r="AT49" i="14"/>
  <c r="D33" i="14" a="1"/>
  <c r="AE22" i="14"/>
  <c r="M26" i="3" a="1"/>
  <c r="AN7" i="14"/>
  <c r="S9" i="14"/>
  <c r="D36" i="14" a="1"/>
  <c r="Q24" i="3" a="1"/>
  <c r="AT22" i="14"/>
  <c r="L28" i="3" a="1"/>
  <c r="AQ45" i="14"/>
  <c r="AN37" i="14"/>
  <c r="B23" i="14" a="1"/>
  <c r="S47" i="14"/>
  <c r="D45" i="14" a="1"/>
  <c r="AK47" i="14"/>
  <c r="Y41" i="14"/>
  <c r="P13" i="14"/>
  <c r="C29" i="14" a="1"/>
  <c r="L23" i="3" a="1"/>
  <c r="AE30" i="14"/>
  <c r="C41" i="14" a="1"/>
  <c r="B22" i="14" a="1"/>
  <c r="AW36" i="14"/>
  <c r="N20" i="3" a="1"/>
  <c r="Y34" i="14"/>
  <c r="Y19" i="14"/>
  <c r="AQ16" i="14"/>
  <c r="AW21" i="14"/>
  <c r="C21" i="14" a="1"/>
  <c r="C33" i="14" a="1"/>
  <c r="M27" i="3" a="1"/>
  <c r="C14" i="14" a="1"/>
  <c r="C20" i="3" a="1"/>
  <c r="AW3" i="14"/>
  <c r="AW23" i="14"/>
  <c r="O28" i="3" a="1"/>
  <c r="AQ8" i="14"/>
  <c r="G13" i="14" a="1"/>
  <c r="AQ5" i="14"/>
  <c r="AH3" i="14"/>
  <c r="Y15" i="14"/>
  <c r="AE28" i="14"/>
  <c r="J18" i="14" a="1"/>
  <c r="AE19" i="14"/>
  <c r="M18" i="14" a="1"/>
  <c r="AW18" i="14"/>
  <c r="AK5" i="14"/>
  <c r="D32" i="14" a="1"/>
  <c r="AW7" i="14"/>
  <c r="AE35" i="14"/>
  <c r="AQ35" i="14"/>
  <c r="D22" i="3" a="1"/>
  <c r="AB25" i="14"/>
  <c r="F28" i="3" a="1"/>
  <c r="J39" i="14" a="1"/>
  <c r="Y47" i="14"/>
  <c r="V2" i="14"/>
  <c r="B44" i="14" a="1"/>
  <c r="AB24" i="14"/>
  <c r="AB26" i="14"/>
  <c r="Y40" i="14"/>
  <c r="G49" i="14" a="1"/>
  <c r="M19" i="3" a="1"/>
  <c r="J22" i="3" a="1"/>
  <c r="G22" i="14" a="1"/>
  <c r="AN16" i="14"/>
  <c r="P52" i="14"/>
  <c r="P14" i="14"/>
  <c r="AE3" i="14"/>
  <c r="Y18" i="14"/>
  <c r="V9" i="14"/>
  <c r="K20" i="3" a="1"/>
  <c r="H27" i="3" a="1"/>
  <c r="M4" i="14" a="1"/>
  <c r="S28" i="3" a="1"/>
  <c r="M50" i="14" a="1"/>
  <c r="V27" i="3" a="1"/>
  <c r="AK21" i="14"/>
  <c r="B10" i="14" a="1"/>
  <c r="S52" i="14"/>
  <c r="J27" i="14" a="1"/>
  <c r="Y24" i="14"/>
  <c r="AB20" i="14"/>
  <c r="S37" i="14"/>
  <c r="G18" i="14" a="1"/>
  <c r="K24" i="3" a="1"/>
  <c r="V3" i="14"/>
  <c r="AH21" i="14"/>
  <c r="Y27" i="14"/>
  <c r="V38" i="14"/>
  <c r="C37" i="14" a="1"/>
  <c r="Y9" i="14"/>
  <c r="O27" i="3" a="1"/>
  <c r="G25" i="3" a="1"/>
  <c r="B29" i="14" a="1"/>
  <c r="Y30" i="14"/>
  <c r="V19" i="3" a="1"/>
  <c r="AT10" i="14"/>
  <c r="M43" i="14" a="1"/>
  <c r="W19" i="3" a="1"/>
  <c r="AE12" i="14"/>
  <c r="V16" i="14"/>
  <c r="S34" i="14"/>
  <c r="AH7" i="14"/>
  <c r="S23" i="3" a="1"/>
  <c r="J46" i="14" a="1"/>
  <c r="M6" i="14" a="1"/>
  <c r="M38" i="14" a="1"/>
  <c r="AB16" i="14"/>
  <c r="S7" i="14"/>
  <c r="M23" i="3" a="1"/>
  <c r="M48" i="14" a="1"/>
  <c r="G40" i="14" a="1"/>
  <c r="N22" i="3" a="1"/>
  <c r="C24" i="14" a="1"/>
  <c r="C43" i="14" a="1"/>
  <c r="AB12" i="14"/>
  <c r="Y45" i="14"/>
  <c r="AH37" i="14"/>
  <c r="M10" i="14" a="1"/>
  <c r="J26" i="14" a="1"/>
  <c r="P47" i="14"/>
  <c r="J45" i="14" a="1"/>
  <c r="C17" i="14" a="1"/>
  <c r="AB38" i="14"/>
  <c r="AN10" i="14"/>
  <c r="AQ41" i="14"/>
  <c r="B48" i="14" a="1"/>
  <c r="V19" i="14"/>
  <c r="Y17" i="14"/>
  <c r="AN46" i="14"/>
  <c r="S8" i="14"/>
  <c r="AT47" i="14"/>
  <c r="C39" i="14" a="1"/>
  <c r="J21" i="3" a="1"/>
  <c r="AN38" i="14"/>
  <c r="AB13" i="14"/>
  <c r="M17" i="3" a="1"/>
  <c r="AW43" i="14"/>
  <c r="Y7" i="14"/>
  <c r="AW15" i="14"/>
  <c r="C34" i="14" a="1"/>
  <c r="AQ43" i="14"/>
  <c r="P42" i="14"/>
  <c r="P37" i="14"/>
  <c r="M23" i="14" a="1"/>
  <c r="AH36" i="14"/>
  <c r="AQ36" i="14"/>
  <c r="S24" i="3" a="1"/>
  <c r="AT5" i="14"/>
  <c r="AQ10" i="14"/>
  <c r="D47" i="14" a="1"/>
  <c r="AH16" i="14"/>
  <c r="Y31" i="14"/>
  <c r="AQ4" i="14"/>
  <c r="Y35" i="14"/>
  <c r="S15" i="14"/>
  <c r="J23" i="14" a="1"/>
  <c r="B45" i="14" a="1"/>
  <c r="V46" i="14"/>
  <c r="AK14" i="14"/>
  <c r="AT31" i="14"/>
  <c r="V47" i="14"/>
  <c r="AH33" i="14"/>
  <c r="S19" i="3" a="1"/>
  <c r="C28" i="3" a="1"/>
  <c r="P35" i="14"/>
  <c r="C23" i="3" a="1"/>
  <c r="AH6" i="14"/>
  <c r="P7" i="14"/>
  <c r="Q27" i="3" a="1"/>
  <c r="G10" i="14" a="1"/>
  <c r="AH9" i="14"/>
  <c r="AE40" i="14"/>
  <c r="D24" i="3" a="1"/>
  <c r="C8" i="14" a="1"/>
  <c r="F18" i="3" a="1"/>
  <c r="S38" i="14"/>
  <c r="C36" i="14" a="1"/>
  <c r="AB36" i="14"/>
  <c r="P26" i="14"/>
  <c r="D34" i="14" a="1"/>
  <c r="D41" i="14" a="1"/>
  <c r="G48" i="14" a="1"/>
  <c r="K17" i="3" a="1"/>
  <c r="C15" i="14" a="1"/>
  <c r="G32" i="14" a="1"/>
  <c r="AH11" i="14"/>
  <c r="S19" i="14"/>
  <c r="D37" i="14" a="1"/>
  <c r="R17" i="3" a="1"/>
  <c r="J47" i="14" a="1"/>
  <c r="AE10" i="14"/>
  <c r="G11" i="14" a="1"/>
  <c r="AQ31" i="14"/>
  <c r="AE39" i="14"/>
  <c r="Y46" i="14"/>
  <c r="D22" i="14" a="1"/>
  <c r="B39" i="14" a="1"/>
  <c r="P26" i="3" a="1"/>
  <c r="J26" i="3" a="1"/>
  <c r="Y38" i="14"/>
  <c r="AK17" i="14"/>
  <c r="J8" i="14" a="1"/>
  <c r="AT29" i="14"/>
  <c r="K22" i="3" a="1"/>
  <c r="M25" i="3" a="1"/>
  <c r="AW16" i="14"/>
  <c r="P51" i="14"/>
  <c r="AW42" i="14"/>
  <c r="W25" i="3" a="1"/>
  <c r="B26" i="14" a="1"/>
  <c r="AN3" i="14"/>
  <c r="AN6" i="14"/>
  <c r="AH29" i="14"/>
  <c r="B7" i="14" a="1"/>
  <c r="AN23" i="14"/>
  <c r="B14" i="14" a="1"/>
  <c r="AQ39" i="14"/>
  <c r="V20" i="14"/>
  <c r="C16" i="14" a="1"/>
  <c r="Y48" i="14"/>
  <c r="Y39" i="14"/>
  <c r="P34" i="14"/>
  <c r="AW48" i="14"/>
  <c r="B18" i="14" a="1"/>
  <c r="P27" i="14"/>
  <c r="J23" i="3" a="1"/>
  <c r="AW34" i="14"/>
  <c r="O18" i="3" a="1"/>
  <c r="Y36" i="14"/>
  <c r="AK48" i="14"/>
  <c r="AT3" i="14"/>
  <c r="G23" i="3" a="1"/>
  <c r="D14" i="14" a="1"/>
  <c r="M31" i="14" a="1"/>
  <c r="Y43" i="14"/>
  <c r="S2" i="14"/>
  <c r="R26" i="3" a="1"/>
  <c r="V41" i="14"/>
  <c r="AK23" i="14"/>
  <c r="I23" i="3" a="1"/>
  <c r="AK11" i="14"/>
  <c r="M40" i="14" a="1"/>
  <c r="P5" i="14"/>
  <c r="C40" i="14" a="1"/>
  <c r="AN11" i="14"/>
  <c r="C3" i="14" a="1"/>
  <c r="J18" i="3" a="1"/>
  <c r="AN44" i="14"/>
  <c r="U26" i="3" a="1"/>
  <c r="AK6" i="14"/>
  <c r="B41" i="14" a="1"/>
  <c r="AE21" i="14"/>
  <c r="AW25" i="14"/>
  <c r="V25" i="3" a="1"/>
  <c r="G27" i="14" a="1"/>
  <c r="AB6" i="14"/>
  <c r="AB41" i="14"/>
  <c r="AQ13" i="14"/>
  <c r="AE44" i="14"/>
  <c r="M29" i="14" a="1"/>
  <c r="AN28" i="14"/>
  <c r="AH30" i="14"/>
  <c r="G3" i="14" a="1"/>
  <c r="AH38" i="14"/>
  <c r="G8" i="14" a="1"/>
  <c r="C27" i="3" a="1"/>
  <c r="AN4" i="14"/>
  <c r="AT24" i="14"/>
  <c r="D43" i="14" a="1"/>
  <c r="B2" i="14" a="1"/>
  <c r="AW31" i="14"/>
  <c r="AB48" i="14"/>
  <c r="AB18" i="14"/>
  <c r="AW20" i="14"/>
  <c r="W21" i="3" a="1"/>
  <c r="G12" i="14" a="1"/>
  <c r="D23" i="14" a="1"/>
  <c r="M32" i="14" a="1"/>
  <c r="V33" i="14"/>
  <c r="P48" i="14"/>
  <c r="V48" i="14"/>
  <c r="S46" i="14"/>
  <c r="S22" i="14"/>
  <c r="M46" i="14" a="1"/>
  <c r="AB27" i="14"/>
  <c r="G7" i="14" a="1"/>
  <c r="W24" i="3" a="1"/>
  <c r="AQ51" i="14"/>
  <c r="AN32" i="14"/>
  <c r="P46" i="14"/>
  <c r="B11" i="14" a="1"/>
  <c r="C12" i="14" a="1"/>
  <c r="M20" i="3" a="1"/>
  <c r="K28" i="3" a="1"/>
  <c r="I19" i="3" a="1"/>
  <c r="AN52" i="14"/>
  <c r="AH43" i="14"/>
  <c r="AQ28" i="14"/>
  <c r="V14" i="14"/>
  <c r="AE47" i="14"/>
  <c r="M42" i="14" a="1"/>
  <c r="AQ7" i="14"/>
  <c r="V50" i="14"/>
  <c r="AE9" i="14"/>
  <c r="AH42" i="14"/>
  <c r="AB3" i="14"/>
  <c r="D10" i="14" a="1"/>
  <c r="AQ27" i="14"/>
  <c r="B19" i="14" a="1"/>
  <c r="O21" i="3" a="1"/>
  <c r="AH8" i="14"/>
  <c r="AH4" i="14"/>
  <c r="D27" i="3" a="1"/>
  <c r="P24" i="14"/>
  <c r="G24" i="14" a="1"/>
  <c r="Q17" i="3" a="1"/>
  <c r="S25" i="3" a="1"/>
  <c r="AH20" i="14"/>
  <c r="AQ29" i="14"/>
  <c r="AE8" i="14"/>
  <c r="F17" i="3" a="1"/>
  <c r="Q28" i="3" a="1"/>
  <c r="J42" i="14" a="1"/>
  <c r="AB44" i="14"/>
  <c r="C9" i="14" a="1"/>
  <c r="N18" i="3" a="1"/>
  <c r="AB33" i="14"/>
  <c r="AT48" i="14"/>
  <c r="AT6" i="14"/>
  <c r="AE13" i="14"/>
  <c r="D6" i="14" a="1"/>
  <c r="AW47" i="14"/>
  <c r="P20" i="14"/>
  <c r="AN13" i="14"/>
  <c r="V30" i="14"/>
  <c r="D19" i="14" a="1"/>
  <c r="AT12" i="14"/>
  <c r="AH26" i="14"/>
  <c r="M37" i="14" a="1"/>
  <c r="C24" i="3" a="1"/>
  <c r="N23" i="3" a="1"/>
  <c r="D26" i="3" a="1"/>
  <c r="G14" i="14" a="1"/>
  <c r="AN9" i="14"/>
  <c r="T28" i="3" a="1"/>
  <c r="AH34" i="14"/>
  <c r="O25" i="3" a="1"/>
  <c r="AK40" i="14"/>
  <c r="D16" i="14" a="1"/>
  <c r="J17" i="3" a="1"/>
  <c r="AW27" i="14"/>
  <c r="AT11" i="14"/>
  <c r="Y49" i="14"/>
  <c r="P31" i="14"/>
  <c r="C48" i="14" a="1"/>
  <c r="AH46" i="14"/>
  <c r="AH17" i="14"/>
  <c r="V22" i="14"/>
  <c r="M3" i="14" a="1"/>
  <c r="M17" i="14" a="1"/>
  <c r="AN15" i="14"/>
  <c r="G5" i="14" a="1"/>
  <c r="C26" i="3" a="1"/>
  <c r="Y28" i="14"/>
  <c r="G23" i="14" a="1"/>
  <c r="AE48" i="14"/>
  <c r="AE32" i="14"/>
  <c r="J7" i="14" a="1"/>
  <c r="AH28" i="14"/>
  <c r="AN34" i="14"/>
  <c r="G6" i="14" a="1"/>
  <c r="S23" i="14"/>
  <c r="U17" i="3" a="1"/>
  <c r="AT36" i="14"/>
  <c r="AW45" i="14"/>
  <c r="D20" i="14" a="1"/>
  <c r="S27" i="3" a="1"/>
  <c r="AE20" i="14"/>
  <c r="D18" i="14" a="1"/>
  <c r="J31" i="14" a="1"/>
  <c r="AE5" i="14"/>
  <c r="J6" i="14" a="1"/>
  <c r="C47" i="14" a="1"/>
  <c r="R18" i="3" a="1"/>
  <c r="S29" i="14"/>
  <c r="AK52" i="14"/>
  <c r="V22" i="3" a="1"/>
  <c r="F27" i="3" a="1"/>
  <c r="W27" i="3" a="1"/>
  <c r="V17" i="3" a="1"/>
  <c r="D40" i="14" a="1"/>
  <c r="V43" i="14"/>
  <c r="D2" i="14" a="1"/>
  <c r="W17" i="3" a="1"/>
  <c r="AB21" i="14"/>
  <c r="F24" i="3" a="1"/>
  <c r="D18" i="3" a="1"/>
  <c r="Y22" i="14"/>
  <c r="R28" i="3" a="1"/>
  <c r="Y2" i="14"/>
  <c r="D35" i="14" a="1"/>
  <c r="AK42" i="14"/>
  <c r="K26" i="3" a="1"/>
  <c r="M27" i="14" a="1"/>
  <c r="D17" i="14" a="1"/>
  <c r="AB17" i="14"/>
  <c r="D17" i="3" a="1"/>
  <c r="V18" i="3" a="1"/>
  <c r="AT30" i="14"/>
  <c r="AE4" i="14"/>
  <c r="AK7" i="14"/>
  <c r="AN25" i="14"/>
  <c r="AE50" i="14"/>
  <c r="Q25" i="3" a="1"/>
  <c r="AW22" i="14"/>
  <c r="H25" i="3" a="1"/>
  <c r="T20" i="3" a="1"/>
  <c r="Y20" i="14"/>
  <c r="AE45" i="14"/>
  <c r="C21" i="3" a="1"/>
  <c r="Y26" i="14"/>
  <c r="U23" i="3" a="1"/>
  <c r="I26" i="3" a="1"/>
  <c r="AW13" i="14"/>
  <c r="C19" i="14" a="1"/>
  <c r="W28" i="3" a="1"/>
  <c r="Q21" i="3" a="1"/>
  <c r="B30" i="14" a="1"/>
  <c r="G15" i="14" a="1"/>
  <c r="AQ22" i="14"/>
  <c r="AB35" i="14"/>
  <c r="H20" i="3" a="1"/>
  <c r="J30" i="14" a="1"/>
  <c r="S51" i="14"/>
  <c r="I27" i="3" a="1"/>
  <c r="AT17" i="14"/>
  <c r="AE36" i="14"/>
  <c r="G36" i="14" a="1"/>
  <c r="H22" i="3" a="1"/>
  <c r="B13" i="14" a="1"/>
  <c r="P18" i="3" a="1"/>
  <c r="M47" i="14" a="1"/>
  <c r="D28" i="14" a="1"/>
  <c r="C44" i="14" a="1"/>
  <c r="K25" i="3" a="1"/>
  <c r="V23" i="3" a="1"/>
  <c r="AW52" i="14"/>
  <c r="I17" i="3" a="1"/>
  <c r="AK26" i="14"/>
  <c r="AE31" i="14"/>
  <c r="M21" i="3" a="1"/>
  <c r="AW41" i="14"/>
  <c r="G27" i="3" a="1"/>
  <c r="S25" i="14"/>
  <c r="AN2" i="14"/>
  <c r="AQ23" i="14"/>
  <c r="AW14" i="14"/>
  <c r="H23" i="3" a="1"/>
  <c r="AB47" i="14"/>
  <c r="M21" i="14" a="1"/>
  <c r="AQ42" i="14"/>
  <c r="AQ34" i="14"/>
  <c r="I22" i="3" a="1"/>
  <c r="AE17" i="14"/>
  <c r="AT45" i="14"/>
  <c r="AK43" i="14"/>
  <c r="U20" i="3" a="1"/>
  <c r="F26" i="3" a="1"/>
  <c r="C28" i="14" a="1"/>
  <c r="S28" i="14"/>
  <c r="AQ9" i="14"/>
  <c r="G47" i="14" a="1"/>
  <c r="D11" i="14" a="1"/>
  <c r="K23" i="3" a="1"/>
  <c r="B43" i="14" a="1"/>
  <c r="L25" i="3" a="1"/>
  <c r="J25" i="14" a="1"/>
  <c r="Y29" i="14"/>
  <c r="AK29" i="14"/>
  <c r="B37" i="14" a="1"/>
  <c r="AK10" i="14"/>
  <c r="P32" i="14"/>
  <c r="AQ48" i="14"/>
  <c r="B27" i="14" a="1"/>
  <c r="D4" i="14" a="1"/>
  <c r="T25" i="3" a="1"/>
  <c r="J22" i="14" a="1"/>
  <c r="Y42" i="14"/>
  <c r="F20" i="3" a="1"/>
  <c r="AW5" i="14"/>
  <c r="C11" i="14" a="1"/>
  <c r="R19" i="3" a="1"/>
  <c r="C38" i="14" a="1"/>
  <c r="K21" i="3" a="1"/>
  <c r="C49" i="14" a="1"/>
  <c r="AT50" i="14"/>
  <c r="AN39" i="14"/>
  <c r="S20" i="14"/>
  <c r="M28" i="3" a="1"/>
  <c r="U22" i="3" a="1"/>
  <c r="J14" i="14" a="1"/>
  <c r="J20" i="3" a="1"/>
  <c r="AN49" i="14"/>
  <c r="D13" i="14" a="1"/>
  <c r="C30" i="14" a="1"/>
  <c r="AN30" i="14"/>
  <c r="P4" i="14"/>
  <c r="AN47" i="14"/>
  <c r="AK9" i="14"/>
  <c r="AB39" i="14"/>
  <c r="AW10" i="14"/>
  <c r="C20" i="14" a="1"/>
  <c r="S40" i="14"/>
  <c r="AK32" i="14"/>
  <c r="P27" i="3" a="1"/>
  <c r="AB8" i="14"/>
  <c r="M12" i="14" a="1"/>
  <c r="AQ47" i="14"/>
  <c r="AE14" i="14"/>
  <c r="D24" i="14" a="1"/>
  <c r="AK36" i="14"/>
  <c r="V20" i="3" a="1"/>
  <c r="U19" i="3" a="1"/>
  <c r="AT13" i="14"/>
  <c r="P19" i="3" a="1"/>
  <c r="AT7" i="14"/>
  <c r="AQ6" i="14"/>
  <c r="J38" i="14" a="1"/>
  <c r="AH44" i="14"/>
  <c r="AH32" i="14"/>
  <c r="V31" i="14"/>
  <c r="O24" i="3" a="1"/>
  <c r="AQ18" i="14"/>
  <c r="P10" i="14"/>
  <c r="N19" i="3" a="1"/>
  <c r="AW39" i="14"/>
  <c r="AK50" i="14"/>
  <c r="S13" i="14"/>
  <c r="G37" i="14" a="1"/>
  <c r="N21" i="3" a="1"/>
  <c r="AB31" i="14"/>
  <c r="AE29" i="14"/>
  <c r="M52" i="14" a="1"/>
  <c r="AW19" i="14"/>
  <c r="C31" i="14" a="1"/>
  <c r="C13" i="14" a="1"/>
  <c r="J37" i="14" a="1"/>
  <c r="B24" i="14" a="1"/>
  <c r="L27" i="3" a="1"/>
  <c r="P2" i="14"/>
  <c r="AE26" i="14"/>
  <c r="AQ32" i="14"/>
  <c r="AQ26" i="14"/>
  <c r="P15" i="14"/>
  <c r="C25" i="14" a="1"/>
  <c r="K19" i="3" a="1"/>
  <c r="AW8" i="14"/>
  <c r="G31" i="14" a="1"/>
  <c r="S4" i="14"/>
  <c r="J13" i="14" a="1"/>
  <c r="S12" i="14"/>
  <c r="J40" i="14" a="1"/>
  <c r="J34" i="14" a="1"/>
  <c r="C23" i="14" a="1"/>
  <c r="AT23" i="14"/>
  <c r="S49" i="14"/>
  <c r="J36" i="14" a="1"/>
  <c r="AQ40" i="14"/>
  <c r="B4" i="14" a="1"/>
  <c r="G39" i="14" a="1"/>
  <c r="G22" i="3" a="1"/>
  <c r="M41" i="14" a="1"/>
  <c r="AH40" i="14"/>
  <c r="AK25" i="14"/>
  <c r="AK8" i="14"/>
  <c r="G43" i="14" a="1"/>
  <c r="Y4" i="14"/>
  <c r="M44" i="14" a="1"/>
  <c r="N27" i="3" a="1"/>
  <c r="AH35" i="14"/>
  <c r="P29" i="14"/>
  <c r="AH5" i="14"/>
  <c r="G28" i="3" a="1"/>
  <c r="Y21" i="14"/>
  <c r="M18" i="3" a="1"/>
  <c r="AK27" i="14"/>
  <c r="V11" i="14"/>
  <c r="AT43" i="14"/>
  <c r="V27" i="14"/>
  <c r="J28" i="3" a="1"/>
  <c r="P44" i="14"/>
  <c r="L17" i="3" a="1"/>
  <c r="V24" i="3" a="1"/>
  <c r="M34" i="14" a="1"/>
  <c r="AE27" i="14"/>
  <c r="S26" i="3" a="1"/>
  <c r="G20" i="14" a="1"/>
  <c r="AK41" i="14"/>
  <c r="R25" i="3" a="1"/>
  <c r="B25" i="14" a="1"/>
  <c r="I21" i="3" a="1"/>
  <c r="AK37" i="14"/>
  <c r="J3" i="14" a="1"/>
  <c r="AN24" i="14"/>
  <c r="M16" i="14" a="1"/>
  <c r="C51" i="14" a="1"/>
  <c r="Y6" i="14"/>
  <c r="D9" i="14" a="1"/>
  <c r="F22" i="3" a="1"/>
  <c r="M28" i="14" a="1"/>
  <c r="Y25" i="14"/>
  <c r="AQ33" i="14"/>
  <c r="J10" i="14" a="1"/>
  <c r="D49" i="14" a="1"/>
  <c r="V34" i="14"/>
  <c r="AW6" i="14"/>
  <c r="AQ17" i="14"/>
  <c r="AQ37" i="14"/>
  <c r="AB28" i="14"/>
  <c r="R24" i="3" a="1"/>
  <c r="AB2" i="14"/>
  <c r="D5" i="14" a="1"/>
  <c r="AT38" i="14"/>
  <c r="B38" i="14" a="1"/>
  <c r="AK15" i="14"/>
  <c r="T17" i="3" a="1"/>
  <c r="B36" i="14" a="1"/>
  <c r="J17" i="14" a="1"/>
  <c r="AB10" i="14"/>
  <c r="AW4" i="14"/>
  <c r="AW50" i="14"/>
  <c r="V39" i="14"/>
  <c r="P22" i="14"/>
  <c r="G26" i="3" a="1"/>
  <c r="V26" i="14"/>
  <c r="AK39" i="14"/>
  <c r="O22" i="3" a="1"/>
  <c r="AB46" i="14"/>
  <c r="S35" i="14"/>
  <c r="AE18" i="14"/>
  <c r="C7" i="14" a="1"/>
  <c r="V8" i="14"/>
  <c r="P8" i="14"/>
  <c r="AT32" i="14"/>
  <c r="AK3" i="14"/>
  <c r="Q19" i="3" a="1"/>
  <c r="B49" i="14" a="1"/>
  <c r="AT20" i="14"/>
  <c r="AN29" i="14"/>
  <c r="G9" i="14" a="1"/>
  <c r="V28" i="14"/>
  <c r="AH48" i="14"/>
  <c r="D46" i="14" a="1"/>
  <c r="B34" i="14" a="1"/>
  <c r="D48" i="14" a="1"/>
  <c r="S26" i="14"/>
  <c r="AB14" i="14"/>
  <c r="M25" i="14" a="1"/>
  <c r="D21" i="14" a="1"/>
  <c r="AK16" i="14"/>
  <c r="V6" i="14"/>
  <c r="V40" i="14"/>
  <c r="AB15" i="14"/>
  <c r="P38" i="14"/>
  <c r="AQ24" i="14"/>
  <c r="AH45" i="14"/>
  <c r="AE42" i="14"/>
  <c r="V45" i="14"/>
  <c r="G41" i="14" a="1"/>
  <c r="J16" i="14" a="1"/>
  <c r="AT16" i="14"/>
  <c r="AW33" i="14"/>
  <c r="P24" i="3" a="1"/>
  <c r="AB4" i="14"/>
  <c r="D3" i="14" a="1"/>
  <c r="AK33" i="14"/>
  <c r="Y16" i="14"/>
  <c r="H24" i="3" a="1"/>
  <c r="AH22" i="14"/>
  <c r="D21" i="3" a="1"/>
  <c r="AK19" i="14"/>
  <c r="S3" i="14"/>
  <c r="AN14" i="14"/>
  <c r="T24" i="3" a="1"/>
  <c r="AT37" i="14"/>
  <c r="U27" i="3" a="1"/>
  <c r="W20" i="3" a="1"/>
  <c r="U24" i="3" a="1"/>
  <c r="J25" i="3" a="1"/>
  <c r="P21" i="14"/>
  <c r="AN50" i="14"/>
  <c r="S30" i="14"/>
  <c r="AW46" i="14"/>
  <c r="M2" i="14" a="1"/>
  <c r="S11" i="14"/>
  <c r="G34" i="14" a="1"/>
  <c r="AW17" i="14"/>
  <c r="S36" i="14"/>
  <c r="L18" i="3" a="1"/>
  <c r="D39" i="14" a="1"/>
  <c r="D23" i="3" a="1"/>
  <c r="B28" i="14" a="1"/>
  <c r="AT41" i="14"/>
  <c r="V25" i="14"/>
  <c r="AW32" i="14"/>
  <c r="O19" i="3" a="1"/>
  <c r="AH31" i="14"/>
  <c r="AT8" i="14"/>
  <c r="Y23" i="14"/>
  <c r="Y14" i="14"/>
  <c r="C18" i="3" a="1"/>
  <c r="AK18" i="14"/>
  <c r="B52" i="14" a="1"/>
  <c r="G17" i="3" a="1"/>
  <c r="AE43" i="14"/>
  <c r="AT19" i="14"/>
  <c r="AT44" i="14"/>
  <c r="Q20" i="3" a="1"/>
  <c r="AT2" i="14"/>
  <c r="G33" i="14" a="1"/>
  <c r="AH10" i="14"/>
  <c r="AB37" i="14"/>
  <c r="Y10" i="14"/>
  <c r="L21" i="3" a="1"/>
  <c r="AN33" i="14"/>
  <c r="I25" i="3" a="1"/>
  <c r="G29" i="14" a="1"/>
  <c r="J49" i="14" a="1"/>
  <c r="M19" i="14" a="1"/>
  <c r="S18" i="3" a="1"/>
  <c r="C18" i="14" a="1"/>
  <c r="P43" i="14"/>
  <c r="AQ19" i="14"/>
  <c r="I18" i="3" a="1"/>
  <c r="AQ44" i="14"/>
  <c r="C4" i="14" a="1"/>
  <c r="J48" i="14" a="1"/>
  <c r="AN5" i="14"/>
  <c r="AH25" i="14"/>
  <c r="L26" i="3" a="1"/>
  <c r="J32" i="14" a="1"/>
  <c r="F19" i="3" a="1"/>
  <c r="AT26" i="14"/>
  <c r="J29" i="14" a="1"/>
  <c r="Y5" i="14"/>
  <c r="AN36" i="14"/>
  <c r="S21" i="3" a="1"/>
  <c r="H17" i="3" a="1"/>
  <c r="AK13" i="14"/>
  <c r="AB7" i="14"/>
  <c r="AT51" i="14"/>
  <c r="D30" i="14" a="1"/>
  <c r="AW28" i="14"/>
  <c r="AQ3" i="14"/>
  <c r="S39" i="14"/>
  <c r="C26" i="14" a="1"/>
  <c r="D20" i="3" a="1"/>
  <c r="M45" i="14" a="1"/>
  <c r="AQ49" i="14"/>
  <c r="J27" i="3" a="1"/>
  <c r="D25" i="3" a="1"/>
  <c r="AE33" i="14"/>
  <c r="G19" i="14" a="1"/>
  <c r="O17" i="3" a="1"/>
  <c r="AT52" i="14"/>
  <c r="AK31" i="14"/>
  <c r="M22" i="14" a="1"/>
  <c r="S44" i="14"/>
  <c r="G2" i="14" a="1"/>
  <c r="R27" i="3" a="1"/>
  <c r="M36" i="14" a="1"/>
  <c r="AN18" i="14"/>
  <c r="P22" i="3" a="1"/>
  <c r="P17" i="14"/>
  <c r="T22" i="3" a="1"/>
  <c r="C50" i="14" a="1"/>
  <c r="J11" i="14" a="1"/>
  <c r="AK22" i="14"/>
  <c r="V24" i="14"/>
  <c r="AK34" i="14"/>
  <c r="AB22" i="14"/>
  <c r="AK2" i="14"/>
  <c r="Q18" i="3" a="1"/>
  <c r="AB9" i="14"/>
  <c r="P33" i="14"/>
  <c r="R23" i="3" a="1"/>
  <c r="AN20" i="14"/>
  <c r="B32" i="14" a="1"/>
  <c r="C6" i="14" a="1"/>
  <c r="AH14" i="14"/>
  <c r="AE7" i="14"/>
  <c r="AT25" i="14"/>
  <c r="AH50" i="14"/>
  <c r="AK28" i="14"/>
  <c r="AB49" i="14"/>
  <c r="L19" i="3" a="1"/>
  <c r="AQ46" i="14"/>
  <c r="V5" i="14"/>
  <c r="AK38" i="14"/>
  <c r="AH13" i="14"/>
  <c r="AH12" i="14"/>
  <c r="P41" i="14"/>
  <c r="B17" i="14" a="1"/>
  <c r="AE24" i="14"/>
  <c r="AN51" i="14"/>
  <c r="P6" i="14"/>
  <c r="J50" i="14" a="1"/>
  <c r="AT35" i="14"/>
  <c r="U18" i="3" a="1"/>
  <c r="AK24" i="14"/>
  <c r="AE34" i="14"/>
  <c r="AN22" i="14"/>
  <c r="AH27" i="14"/>
  <c r="AT18" i="14"/>
  <c r="T27" i="3" a="1"/>
  <c r="J51" i="14" a="1"/>
  <c r="P23" i="14"/>
  <c r="H19" i="3" a="1"/>
  <c r="C17" i="3" a="1"/>
  <c r="B15" i="14" a="1"/>
  <c r="T23" i="3" a="1"/>
  <c r="S17" i="14"/>
  <c r="G30" i="14" a="1"/>
  <c r="AE23" i="14"/>
  <c r="V15" i="14"/>
  <c r="AE37" i="14"/>
  <c r="S22" i="3" a="1"/>
  <c r="AE25" i="14"/>
  <c r="Q22" i="3" a="1"/>
  <c r="P40" i="14"/>
  <c r="B47" i="14" a="1"/>
  <c r="V32" i="14"/>
  <c r="G38" i="14" a="1"/>
  <c r="B46" i="14" a="1"/>
  <c r="G17" i="14" a="1"/>
  <c r="AW40" i="14"/>
  <c r="AT33" i="14"/>
  <c r="S27" i="14"/>
  <c r="AQ2" i="14"/>
  <c r="G19" i="3" a="1"/>
  <c r="S41" i="14"/>
  <c r="V21" i="3" a="1"/>
  <c r="AN17" i="14"/>
  <c r="AN31" i="14"/>
  <c r="D38" i="14" a="1"/>
  <c r="S14" i="14"/>
  <c r="AB34" i="14"/>
  <c r="AB30" i="14"/>
  <c r="J2" i="14" a="1"/>
  <c r="AN27" i="14"/>
  <c r="P18" i="14"/>
  <c r="AE46" i="14"/>
  <c r="P21" i="3" a="1"/>
  <c r="G52" i="14" a="1"/>
  <c r="C25" i="3" a="1"/>
  <c r="M20" i="14" a="1"/>
  <c r="AE52" i="14"/>
  <c r="M7" i="14" a="1"/>
  <c r="N24" i="3" a="1"/>
  <c r="AT15" i="14"/>
  <c r="AK30" i="14"/>
  <c r="S16" i="14"/>
  <c r="M24" i="14" a="1"/>
  <c r="AT46" i="14"/>
  <c r="P9" i="14"/>
  <c r="S42" i="14"/>
  <c r="L22" i="3" a="1"/>
  <c r="M13" i="14" a="1"/>
  <c r="J12" i="14" a="1"/>
  <c r="AB5" i="14"/>
  <c r="V4" i="14"/>
  <c r="B50" i="14" a="1"/>
  <c r="AK4" i="14"/>
  <c r="B42" i="14" a="1"/>
  <c r="C22" i="3" a="1"/>
  <c r="S24" i="14"/>
  <c r="L24" i="3" a="1"/>
  <c r="AK20" i="14"/>
  <c r="F23" i="3" a="1"/>
  <c r="AQ52" i="14"/>
  <c r="P16" i="14"/>
  <c r="B51" i="14" a="1"/>
  <c r="L20" i="3" a="1"/>
  <c r="D15" i="14" a="1"/>
  <c r="J24" i="3" a="1"/>
  <c r="P39" i="14"/>
  <c r="AE16" i="14"/>
  <c r="D44" i="14" a="1"/>
  <c r="V18" i="14"/>
  <c r="AW37" i="14"/>
  <c r="AK46" i="14"/>
  <c r="P3" i="14"/>
  <c r="Y50" i="14"/>
  <c r="C22" i="14" a="1"/>
  <c r="AE41" i="14"/>
  <c r="W18" i="3" a="1"/>
  <c r="AK12" i="14"/>
  <c r="C42" i="14" a="1"/>
  <c r="AB52" i="14"/>
  <c r="H28" i="3" a="1"/>
  <c r="W22" i="3" a="1"/>
  <c r="M26" i="14" a="1"/>
  <c r="AH52" i="14"/>
  <c r="AT28" i="14"/>
  <c r="AB40" i="14"/>
  <c r="Y3" i="14"/>
  <c r="G44" i="14" a="1"/>
  <c r="S18" i="14"/>
  <c r="G46" i="14" a="1"/>
  <c r="P28" i="3" a="1"/>
  <c r="V17" i="14"/>
  <c r="AQ21" i="14"/>
  <c r="AW49" i="14"/>
  <c r="AW44" i="14"/>
  <c r="AH18" i="14"/>
  <c r="C52" i="14" a="1"/>
  <c r="AT4" i="14"/>
  <c r="AH51" i="14"/>
  <c r="S21" i="14"/>
  <c r="P19" i="14"/>
  <c r="M49" i="14" a="1"/>
  <c r="P45" i="14"/>
  <c r="Y33" i="14"/>
  <c r="M51" i="14" a="1"/>
  <c r="J19" i="3" a="1"/>
  <c r="B40" i="14" a="1"/>
  <c r="D42" i="14" a="1"/>
  <c r="J52" i="14" a="1"/>
  <c r="AT39" i="14"/>
  <c r="C45" i="14" a="1"/>
  <c r="I28" i="3" a="1"/>
  <c r="V23" i="14"/>
  <c r="V42" i="14"/>
  <c r="S48" i="14"/>
  <c r="G20" i="3" a="1"/>
  <c r="D31" i="14" a="1"/>
  <c r="S50" i="14"/>
  <c r="C32" i="14" a="1"/>
  <c r="AW35" i="14"/>
  <c r="G24" i="3" a="1"/>
  <c r="AN42" i="14"/>
  <c r="G4" i="14" a="1"/>
  <c r="AH23" i="14"/>
  <c r="AN21" i="14"/>
  <c r="AT42" i="14"/>
  <c r="S31" i="14"/>
  <c r="M39" i="14" a="1"/>
  <c r="C19" i="3" a="1"/>
  <c r="AE6" i="14"/>
  <c r="AB45" i="14"/>
  <c r="F21" i="3" a="1"/>
  <c r="J41" i="14" a="1"/>
  <c r="J33" i="14" a="1"/>
  <c r="AN45" i="14"/>
  <c r="D19" i="3" a="1"/>
  <c r="S6" i="14"/>
  <c r="C27" i="14" a="1"/>
  <c r="AN35" i="14"/>
  <c r="J28" i="14" a="1"/>
  <c r="B9" i="14" a="1"/>
  <c r="V36" i="14"/>
  <c r="G26" i="14" a="1"/>
  <c r="B3" i="14" a="1"/>
  <c r="AW30" i="14"/>
  <c r="AQ11" i="14"/>
  <c r="T26" i="3" a="1"/>
  <c r="AT21" i="14"/>
  <c r="AQ30" i="14"/>
  <c r="V12" i="14"/>
  <c r="W26" i="3" a="1"/>
  <c r="Y32" i="14"/>
  <c r="AH39" i="14"/>
  <c r="AB50" i="14"/>
  <c r="D25" i="14" a="1"/>
  <c r="P25" i="3" a="1"/>
  <c r="AH41" i="14"/>
  <c r="C10" i="14" a="1"/>
  <c r="AN48" i="14"/>
  <c r="J4" i="14" a="1"/>
  <c r="AH47" i="14"/>
  <c r="V51" i="14"/>
  <c r="J5" i="14" a="1"/>
  <c r="S20" i="3" a="1"/>
  <c r="AT34" i="14"/>
  <c r="V49" i="14"/>
  <c r="P28" i="14"/>
  <c r="D27" i="14" a="1"/>
  <c r="AN41" i="14"/>
  <c r="G45" i="14" a="1"/>
  <c r="AB19" i="14"/>
  <c r="V29" i="14"/>
  <c r="AT27" i="14"/>
  <c r="AQ38" i="14"/>
  <c r="I20" i="3" a="1"/>
  <c r="Y12" i="14"/>
  <c r="P12" i="14"/>
  <c r="B8" i="14" a="1"/>
  <c r="AE11" i="14"/>
  <c r="P23" i="3" a="1"/>
  <c r="AW9" i="14"/>
  <c r="D52" i="14" a="1"/>
  <c r="AE51" i="14"/>
  <c r="S45" i="14"/>
  <c r="P20" i="3" a="1"/>
  <c r="D50" i="14" a="1"/>
  <c r="AB43" i="14"/>
  <c r="G42" i="14" a="1"/>
  <c r="Q26" i="3" a="1"/>
  <c r="H21" i="3" a="1"/>
  <c r="AK51" i="14"/>
  <c r="AW2" i="14"/>
  <c r="J9" i="14" a="1"/>
  <c r="AH15" i="14"/>
  <c r="J44" i="14" a="1"/>
  <c r="AW38" i="14"/>
  <c r="S5" i="14"/>
  <c r="AK44" i="14"/>
  <c r="S33" i="14"/>
  <c r="J21" i="14" a="1"/>
  <c r="G50" i="14" a="1"/>
  <c r="AH2" i="14"/>
  <c r="AW29" i="14"/>
  <c r="T18" i="3" a="1"/>
  <c r="S17" i="3" a="1"/>
  <c r="D8" i="14" a="1"/>
  <c r="M30" i="14" a="1"/>
  <c r="Y13" i="14"/>
  <c r="G51" i="14" a="1"/>
  <c r="O23" i="3" a="1"/>
  <c r="J20" i="14" a="1"/>
  <c r="AE2" i="14"/>
  <c r="N26" i="3" a="1"/>
  <c r="B33" i="14" a="1"/>
  <c r="V21" i="14"/>
  <c r="G21" i="14" a="1"/>
  <c r="M5" i="14" a="1"/>
  <c r="G25" i="14" a="1"/>
  <c r="N17" i="3" a="1"/>
  <c r="G28" i="14" a="1"/>
  <c r="AQ25" i="14"/>
  <c r="Y51" i="14"/>
  <c r="AH19" i="14"/>
  <c r="Y52" i="14"/>
  <c r="V35" i="14"/>
  <c r="J19" i="14" a="1"/>
  <c r="AT14" i="14"/>
  <c r="J15" i="14" a="1"/>
  <c r="P49" i="14"/>
  <c r="P25" i="14"/>
  <c r="AE38" i="14"/>
  <c r="U21" i="3" a="1"/>
  <c r="AN26" i="14"/>
  <c r="V37" i="14"/>
  <c r="D29" i="14" a="1"/>
  <c r="D26" i="14" a="1"/>
  <c r="C5" i="14" a="1"/>
  <c r="J24" i="14" a="1"/>
  <c r="G21" i="3" a="1"/>
  <c r="B6" i="14" a="1"/>
  <c r="N28" i="3" a="1"/>
  <c r="M11" i="14" a="1"/>
  <c r="M22" i="3" a="1"/>
  <c r="C2" i="14" a="1"/>
  <c r="B31" i="14" a="1"/>
  <c r="R21" i="3" a="1"/>
  <c r="AE49" i="14"/>
  <c r="M24" i="3" a="1"/>
  <c r="M14" i="14" a="1"/>
  <c r="P50" i="14"/>
  <c r="H26" i="3" a="1"/>
  <c r="I24" i="3" a="1"/>
  <c r="B16" i="14" a="1"/>
  <c r="M33" i="14" a="1"/>
  <c r="AW12" i="14"/>
  <c r="S32" i="14"/>
  <c r="H18" i="3" a="1"/>
  <c r="P17" i="3" a="1"/>
  <c r="P17" i="3" l="1"/>
  <c r="H18" i="3"/>
  <c r="AX12" i="14"/>
  <c r="M33" i="14"/>
  <c r="B16" i="14"/>
  <c r="I24" i="3"/>
  <c r="H26" i="3"/>
  <c r="M14" i="14"/>
  <c r="M24" i="3"/>
  <c r="R21" i="3"/>
  <c r="B31" i="14"/>
  <c r="X31" i="14" s="1"/>
  <c r="C2" i="14"/>
  <c r="M22" i="3"/>
  <c r="M11" i="14"/>
  <c r="N28" i="3"/>
  <c r="B6" i="14"/>
  <c r="U6" i="14" s="1"/>
  <c r="G21" i="3"/>
  <c r="J24" i="14"/>
  <c r="C5" i="14"/>
  <c r="D26" i="14"/>
  <c r="AU26" i="14" s="1"/>
  <c r="D29" i="14"/>
  <c r="AR29" i="14" s="1"/>
  <c r="U21" i="3"/>
  <c r="J15" i="14"/>
  <c r="J19" i="14"/>
  <c r="G28" i="14"/>
  <c r="N17" i="3"/>
  <c r="G25" i="14"/>
  <c r="M5" i="14"/>
  <c r="G21" i="14"/>
  <c r="B33" i="14"/>
  <c r="AA33" i="14" s="1"/>
  <c r="N26" i="3"/>
  <c r="J20" i="14"/>
  <c r="O23" i="3"/>
  <c r="G51" i="14"/>
  <c r="M30" i="14"/>
  <c r="D8" i="14"/>
  <c r="AF8" i="14" s="1"/>
  <c r="S17" i="3"/>
  <c r="T18" i="3"/>
  <c r="G50" i="14"/>
  <c r="J21" i="14"/>
  <c r="J44" i="14"/>
  <c r="J9" i="14"/>
  <c r="H21" i="3"/>
  <c r="Q26" i="3"/>
  <c r="G42" i="14"/>
  <c r="D50" i="14"/>
  <c r="Q50" i="14" s="1"/>
  <c r="P20" i="3"/>
  <c r="D52" i="14"/>
  <c r="AR52" i="14" s="1"/>
  <c r="P23" i="3"/>
  <c r="B8" i="14"/>
  <c r="AM8" i="14" s="1"/>
  <c r="Q12" i="14"/>
  <c r="Z12" i="14"/>
  <c r="I20" i="3"/>
  <c r="W29" i="14"/>
  <c r="G45" i="14"/>
  <c r="D27" i="14"/>
  <c r="AL27" i="14" s="1"/>
  <c r="S20" i="3"/>
  <c r="J5" i="14"/>
  <c r="J4" i="14"/>
  <c r="C10" i="14"/>
  <c r="P25" i="3"/>
  <c r="D25" i="14"/>
  <c r="Z25" i="14" s="1"/>
  <c r="AC50" i="14"/>
  <c r="W26" i="3"/>
  <c r="W12" i="14"/>
  <c r="T26" i="3"/>
  <c r="B3" i="14"/>
  <c r="AA3" i="14" s="1"/>
  <c r="G26" i="14"/>
  <c r="B9" i="14"/>
  <c r="AY9" i="14" s="1"/>
  <c r="J28" i="14"/>
  <c r="C27" i="14"/>
  <c r="D19" i="3"/>
  <c r="J33" i="14"/>
  <c r="J41" i="14"/>
  <c r="F21" i="3"/>
  <c r="AG6" i="14"/>
  <c r="C19" i="3"/>
  <c r="M39" i="14"/>
  <c r="U31" i="14"/>
  <c r="G4" i="14"/>
  <c r="G24" i="3"/>
  <c r="C32" i="14"/>
  <c r="D31" i="14"/>
  <c r="AL31" i="14" s="1"/>
  <c r="G20" i="3"/>
  <c r="I28" i="3"/>
  <c r="C45" i="14"/>
  <c r="J52" i="14"/>
  <c r="D42" i="14"/>
  <c r="AI42" i="14" s="1"/>
  <c r="B40" i="14"/>
  <c r="AS40" i="14" s="1"/>
  <c r="J19" i="3"/>
  <c r="M51" i="14"/>
  <c r="M49" i="14"/>
  <c r="C52" i="14"/>
  <c r="P28" i="3"/>
  <c r="G46" i="14"/>
  <c r="G44" i="14"/>
  <c r="AI52" i="14"/>
  <c r="M26" i="14"/>
  <c r="W22" i="3"/>
  <c r="H28" i="3"/>
  <c r="C42" i="14"/>
  <c r="AL12" i="14"/>
  <c r="W18" i="3"/>
  <c r="C22" i="14"/>
  <c r="D44" i="14"/>
  <c r="AF44" i="14" s="1"/>
  <c r="AG16" i="14"/>
  <c r="J24" i="3"/>
  <c r="D15" i="14"/>
  <c r="AC15" i="14" s="1"/>
  <c r="L20" i="3"/>
  <c r="B51" i="14"/>
  <c r="AG51" i="14" s="1"/>
  <c r="R16" i="14"/>
  <c r="F23" i="3"/>
  <c r="L24" i="3"/>
  <c r="C22" i="3"/>
  <c r="B42" i="14"/>
  <c r="AV42" i="14" s="1"/>
  <c r="B50" i="14"/>
  <c r="AA50" i="14" s="1"/>
  <c r="J12" i="14"/>
  <c r="M13" i="14"/>
  <c r="L22" i="3"/>
  <c r="T42" i="14"/>
  <c r="R9" i="14"/>
  <c r="M24" i="14"/>
  <c r="U16" i="14"/>
  <c r="AU15" i="14"/>
  <c r="N24" i="3"/>
  <c r="M7" i="14"/>
  <c r="M20" i="14"/>
  <c r="C25" i="3"/>
  <c r="G52" i="14"/>
  <c r="P21" i="3"/>
  <c r="J2" i="14"/>
  <c r="D38" i="14"/>
  <c r="T38" i="14" s="1"/>
  <c r="AO31" i="14"/>
  <c r="V21" i="3"/>
  <c r="G19" i="3"/>
  <c r="G17" i="14"/>
  <c r="B46" i="14"/>
  <c r="AG46" i="14" s="1"/>
  <c r="G38" i="14"/>
  <c r="B47" i="14"/>
  <c r="AJ47" i="14" s="1"/>
  <c r="Q22" i="3"/>
  <c r="AF25" i="14"/>
  <c r="S22" i="3"/>
  <c r="G30" i="14"/>
  <c r="T23" i="3"/>
  <c r="B15" i="14"/>
  <c r="AJ15" i="14" s="1"/>
  <c r="C17" i="3"/>
  <c r="H19" i="3"/>
  <c r="J51" i="14"/>
  <c r="T27" i="3"/>
  <c r="U18" i="3"/>
  <c r="J50" i="14"/>
  <c r="R6" i="14"/>
  <c r="B17" i="14"/>
  <c r="AP17" i="14" s="1"/>
  <c r="AI12" i="14"/>
  <c r="L19" i="3"/>
  <c r="AU25" i="14"/>
  <c r="C6" i="14"/>
  <c r="B32" i="14"/>
  <c r="X32" i="14" s="1"/>
  <c r="R23" i="3"/>
  <c r="Q18" i="3"/>
  <c r="J11" i="14"/>
  <c r="C50" i="14"/>
  <c r="T22" i="3"/>
  <c r="R17" i="14"/>
  <c r="P22" i="3"/>
  <c r="M36" i="14"/>
  <c r="R27" i="3"/>
  <c r="G2" i="14"/>
  <c r="M22" i="14"/>
  <c r="O17" i="3"/>
  <c r="G19" i="14"/>
  <c r="D25" i="3"/>
  <c r="J27" i="3"/>
  <c r="M45" i="14"/>
  <c r="D20" i="3"/>
  <c r="C26" i="14"/>
  <c r="D30" i="14"/>
  <c r="T30" i="14" s="1"/>
  <c r="AV51" i="14"/>
  <c r="H17" i="3"/>
  <c r="S21" i="3"/>
  <c r="J29" i="14"/>
  <c r="F19" i="3"/>
  <c r="J32" i="14"/>
  <c r="L26" i="3"/>
  <c r="J48" i="14"/>
  <c r="C4" i="14"/>
  <c r="I18" i="3"/>
  <c r="C18" i="14"/>
  <c r="S18" i="3"/>
  <c r="M19" i="14"/>
  <c r="J49" i="14"/>
  <c r="G29" i="14"/>
  <c r="I25" i="3"/>
  <c r="L21" i="3"/>
  <c r="G33" i="14"/>
  <c r="Q20" i="3"/>
  <c r="G17" i="3"/>
  <c r="B52" i="14"/>
  <c r="AA52" i="14" s="1"/>
  <c r="C18" i="3"/>
  <c r="AU8" i="14"/>
  <c r="O19" i="3"/>
  <c r="AY32" i="14"/>
  <c r="W25" i="14"/>
  <c r="B28" i="14"/>
  <c r="R28" i="14" s="1"/>
  <c r="D23" i="3"/>
  <c r="D39" i="14"/>
  <c r="AI39" i="14" s="1"/>
  <c r="L18" i="3"/>
  <c r="G34" i="14"/>
  <c r="M2" i="14"/>
  <c r="J25" i="3"/>
  <c r="U24" i="3"/>
  <c r="W20" i="3"/>
  <c r="U27" i="3"/>
  <c r="T24" i="3"/>
  <c r="D21" i="3"/>
  <c r="H24" i="3"/>
  <c r="AA16" i="14"/>
  <c r="D3" i="14"/>
  <c r="AR3" i="14" s="1"/>
  <c r="P24" i="3"/>
  <c r="AV16" i="14"/>
  <c r="J16" i="14"/>
  <c r="G41" i="14"/>
  <c r="AF42" i="14"/>
  <c r="AG42" i="14"/>
  <c r="X6" i="14"/>
  <c r="AM16" i="14"/>
  <c r="D21" i="14"/>
  <c r="Z21" i="14" s="1"/>
  <c r="M25" i="14"/>
  <c r="D48" i="14"/>
  <c r="Z48" i="14" s="1"/>
  <c r="B34" i="14"/>
  <c r="AD34" i="14" s="1"/>
  <c r="D46" i="14"/>
  <c r="AX46" i="14" s="1"/>
  <c r="G9" i="14"/>
  <c r="AO29" i="14"/>
  <c r="B49" i="14"/>
  <c r="AD49" i="14" s="1"/>
  <c r="Q19" i="3"/>
  <c r="AM3" i="14"/>
  <c r="AV32" i="14"/>
  <c r="Q8" i="14"/>
  <c r="R8" i="14"/>
  <c r="W8" i="14"/>
  <c r="C7" i="14"/>
  <c r="O22" i="3"/>
  <c r="W26" i="14"/>
  <c r="G26" i="3"/>
  <c r="J17" i="14"/>
  <c r="B36" i="14"/>
  <c r="AP36" i="14" s="1"/>
  <c r="T17" i="3"/>
  <c r="B38" i="14"/>
  <c r="AV38" i="14" s="1"/>
  <c r="AU38" i="14"/>
  <c r="D5" i="14"/>
  <c r="AO5" i="14" s="1"/>
  <c r="R24" i="3"/>
  <c r="AY6" i="14"/>
  <c r="D49" i="14"/>
  <c r="AF49" i="14" s="1"/>
  <c r="J10" i="14"/>
  <c r="M28" i="14"/>
  <c r="F22" i="3"/>
  <c r="D9" i="14"/>
  <c r="Q9" i="14" s="1"/>
  <c r="AA6" i="14"/>
  <c r="C51" i="14"/>
  <c r="M16" i="14"/>
  <c r="J3" i="14"/>
  <c r="I21" i="3"/>
  <c r="B25" i="14"/>
  <c r="AJ25" i="14" s="1"/>
  <c r="R25" i="3"/>
  <c r="G20" i="14"/>
  <c r="S26" i="3"/>
  <c r="AF27" i="14"/>
  <c r="M34" i="14"/>
  <c r="V24" i="3"/>
  <c r="L17" i="3"/>
  <c r="J28" i="3"/>
  <c r="W27" i="14"/>
  <c r="M18" i="3"/>
  <c r="G28" i="3"/>
  <c r="AI5" i="14"/>
  <c r="Q29" i="14"/>
  <c r="N27" i="3"/>
  <c r="M44" i="14"/>
  <c r="G43" i="14"/>
  <c r="AL8" i="14"/>
  <c r="AL25" i="14"/>
  <c r="AJ40" i="14"/>
  <c r="M41" i="14"/>
  <c r="G22" i="3"/>
  <c r="G39" i="14"/>
  <c r="B4" i="14"/>
  <c r="AM4" i="14" s="1"/>
  <c r="J36" i="14"/>
  <c r="C23" i="14"/>
  <c r="J34" i="14"/>
  <c r="J40" i="14"/>
  <c r="T12" i="14"/>
  <c r="J13" i="14"/>
  <c r="U4" i="14"/>
  <c r="G31" i="14"/>
  <c r="AX8" i="14"/>
  <c r="K19" i="3"/>
  <c r="C25" i="14"/>
  <c r="AR26" i="14"/>
  <c r="AS32" i="14"/>
  <c r="L27" i="3"/>
  <c r="B24" i="14"/>
  <c r="AG24" i="14" s="1"/>
  <c r="J37" i="14"/>
  <c r="C13" i="14"/>
  <c r="C31" i="14"/>
  <c r="M52" i="14"/>
  <c r="AF29" i="14"/>
  <c r="AC31" i="14"/>
  <c r="N21" i="3"/>
  <c r="G37" i="14"/>
  <c r="AL50" i="14"/>
  <c r="N19" i="3"/>
  <c r="O24" i="3"/>
  <c r="W31" i="14"/>
  <c r="J38" i="14"/>
  <c r="AS6" i="14"/>
  <c r="P19" i="3"/>
  <c r="U19" i="3"/>
  <c r="V20" i="3"/>
  <c r="D24" i="14"/>
  <c r="AF24" i="14" s="1"/>
  <c r="M12" i="14"/>
  <c r="AC8" i="14"/>
  <c r="P27" i="3"/>
  <c r="AM32" i="14"/>
  <c r="C20" i="14"/>
  <c r="AM9" i="14"/>
  <c r="AP47" i="14"/>
  <c r="C30" i="14"/>
  <c r="D13" i="14"/>
  <c r="T13" i="14" s="1"/>
  <c r="AO49" i="14"/>
  <c r="J20" i="3"/>
  <c r="J14" i="14"/>
  <c r="U22" i="3"/>
  <c r="M28" i="3"/>
  <c r="AU50" i="14"/>
  <c r="C49" i="14"/>
  <c r="K21" i="3"/>
  <c r="C38" i="14"/>
  <c r="R19" i="3"/>
  <c r="C11" i="14"/>
  <c r="AX5" i="14"/>
  <c r="F20" i="3"/>
  <c r="AA42" i="14"/>
  <c r="J22" i="14"/>
  <c r="T25" i="3"/>
  <c r="D4" i="14"/>
  <c r="AF4" i="14" s="1"/>
  <c r="B27" i="14"/>
  <c r="AP27" i="14" s="1"/>
  <c r="AR48" i="14"/>
  <c r="R32" i="14"/>
  <c r="B37" i="14"/>
  <c r="AV37" i="14" s="1"/>
  <c r="AL29" i="14"/>
  <c r="Z29" i="14"/>
  <c r="J25" i="14"/>
  <c r="L25" i="3"/>
  <c r="B43" i="14"/>
  <c r="AD43" i="14" s="1"/>
  <c r="K23" i="3"/>
  <c r="D11" i="14"/>
  <c r="AR11" i="14" s="1"/>
  <c r="G47" i="14"/>
  <c r="C28" i="14"/>
  <c r="F26" i="3"/>
  <c r="U20" i="3"/>
  <c r="AG17" i="14"/>
  <c r="I22" i="3"/>
  <c r="AS42" i="14"/>
  <c r="M21" i="14"/>
  <c r="H23" i="3"/>
  <c r="T25" i="14"/>
  <c r="G27" i="3"/>
  <c r="M21" i="3"/>
  <c r="AF31" i="14"/>
  <c r="AG31" i="14"/>
  <c r="AL26" i="14"/>
  <c r="I17" i="3"/>
  <c r="AX52" i="14"/>
  <c r="AY52" i="14"/>
  <c r="V23" i="3"/>
  <c r="K25" i="3"/>
  <c r="C44" i="14"/>
  <c r="D28" i="14"/>
  <c r="AI28" i="14" s="1"/>
  <c r="M47" i="14"/>
  <c r="P18" i="3"/>
  <c r="B13" i="14"/>
  <c r="U13" i="14" s="1"/>
  <c r="H22" i="3"/>
  <c r="G36" i="14"/>
  <c r="I27" i="3"/>
  <c r="J30" i="14"/>
  <c r="H20" i="3"/>
  <c r="G15" i="14"/>
  <c r="B30" i="14"/>
  <c r="AS30" i="14" s="1"/>
  <c r="Q21" i="3"/>
  <c r="W28" i="3"/>
  <c r="C19" i="14"/>
  <c r="I26" i="3"/>
  <c r="U23" i="3"/>
  <c r="Z26" i="14"/>
  <c r="C21" i="3"/>
  <c r="T20" i="3"/>
  <c r="H25" i="3"/>
  <c r="Q25" i="3"/>
  <c r="AF50" i="14"/>
  <c r="AP25" i="14"/>
  <c r="AO25" i="14"/>
  <c r="AG4" i="14"/>
  <c r="AU30" i="14"/>
  <c r="V18" i="3"/>
  <c r="D17" i="3"/>
  <c r="D17" i="14"/>
  <c r="Q17" i="14" s="1"/>
  <c r="M27" i="14"/>
  <c r="K26" i="3"/>
  <c r="AM42" i="14"/>
  <c r="AL42" i="14"/>
  <c r="D35" i="14"/>
  <c r="Z35" i="14" s="1"/>
  <c r="R28" i="3"/>
  <c r="D18" i="3"/>
  <c r="F24" i="3"/>
  <c r="W17" i="3"/>
  <c r="D2" i="14"/>
  <c r="Z2" i="14" s="1"/>
  <c r="D40" i="14"/>
  <c r="AR40" i="14" s="1"/>
  <c r="V17" i="3"/>
  <c r="W27" i="3"/>
  <c r="F27" i="3"/>
  <c r="V22" i="3"/>
  <c r="AM52" i="14"/>
  <c r="AL52" i="14"/>
  <c r="T29" i="14"/>
  <c r="R18" i="3"/>
  <c r="C47" i="14"/>
  <c r="J6" i="14"/>
  <c r="AF5" i="14"/>
  <c r="J31" i="14"/>
  <c r="D18" i="14"/>
  <c r="Q18" i="14" s="1"/>
  <c r="S27" i="3"/>
  <c r="D20" i="14"/>
  <c r="AU20" i="14" s="1"/>
  <c r="U17" i="3"/>
  <c r="G6" i="14"/>
  <c r="J7" i="14"/>
  <c r="AG32" i="14"/>
  <c r="G23" i="14"/>
  <c r="C26" i="3"/>
  <c r="G5" i="14"/>
  <c r="AO15" i="14"/>
  <c r="M17" i="14"/>
  <c r="M3" i="14"/>
  <c r="C48" i="14"/>
  <c r="Q31" i="14"/>
  <c r="R31" i="14"/>
  <c r="Z49" i="14"/>
  <c r="AA49" i="14"/>
  <c r="AX27" i="14"/>
  <c r="J17" i="3"/>
  <c r="D16" i="14"/>
  <c r="Z16" i="14" s="1"/>
  <c r="AM40" i="14"/>
  <c r="O25" i="3"/>
  <c r="T28" i="3"/>
  <c r="AP9" i="14"/>
  <c r="G14" i="14"/>
  <c r="D26" i="3"/>
  <c r="N23" i="3"/>
  <c r="C24" i="3"/>
  <c r="M37" i="14"/>
  <c r="AI26" i="14"/>
  <c r="AU12" i="14"/>
  <c r="D19" i="14"/>
  <c r="Q19" i="14" s="1"/>
  <c r="W30" i="14"/>
  <c r="AO13" i="14"/>
  <c r="D6" i="14"/>
  <c r="AI6" i="14" s="1"/>
  <c r="AF13" i="14"/>
  <c r="AU48" i="14"/>
  <c r="AD33" i="14"/>
  <c r="N18" i="3"/>
  <c r="C9" i="14"/>
  <c r="J42" i="14"/>
  <c r="Q28" i="3"/>
  <c r="F17" i="3"/>
  <c r="AG8" i="14"/>
  <c r="S25" i="3"/>
  <c r="Q17" i="3"/>
  <c r="G24" i="14"/>
  <c r="R24" i="14"/>
  <c r="D27" i="3"/>
  <c r="AJ4" i="14"/>
  <c r="AJ8" i="14"/>
  <c r="AI8" i="14"/>
  <c r="O21" i="3"/>
  <c r="B19" i="14"/>
  <c r="AM19" i="14" s="1"/>
  <c r="AR27" i="14"/>
  <c r="D10" i="14"/>
  <c r="Q10" i="14" s="1"/>
  <c r="AC3" i="14"/>
  <c r="AD3" i="14"/>
  <c r="AJ42" i="14"/>
  <c r="AG9" i="14"/>
  <c r="AF9" i="14"/>
  <c r="W50" i="14"/>
  <c r="X50" i="14"/>
  <c r="M42" i="14"/>
  <c r="AG47" i="14"/>
  <c r="AP52" i="14"/>
  <c r="AO52" i="14"/>
  <c r="I19" i="3"/>
  <c r="K28" i="3"/>
  <c r="M20" i="3"/>
  <c r="C12" i="14"/>
  <c r="B11" i="14"/>
  <c r="AM11" i="14" s="1"/>
  <c r="R46" i="14"/>
  <c r="AP32" i="14"/>
  <c r="AS51" i="14"/>
  <c r="W24" i="3"/>
  <c r="G7" i="14"/>
  <c r="AC27" i="14"/>
  <c r="M46" i="14"/>
  <c r="U46" i="14"/>
  <c r="T46" i="14"/>
  <c r="W48" i="14"/>
  <c r="Q48" i="14"/>
  <c r="X33" i="14"/>
  <c r="M32" i="14"/>
  <c r="D23" i="14"/>
  <c r="AL23" i="14" s="1"/>
  <c r="G12" i="14"/>
  <c r="W21" i="3"/>
  <c r="AC48" i="14"/>
  <c r="AY31" i="14"/>
  <c r="AX31" i="14"/>
  <c r="B2" i="14"/>
  <c r="D43" i="14"/>
  <c r="AI43" i="14" s="1"/>
  <c r="AU24" i="14"/>
  <c r="AP4" i="14"/>
  <c r="C27" i="3"/>
  <c r="G8" i="14"/>
  <c r="AJ38" i="14"/>
  <c r="AI38" i="14"/>
  <c r="G3" i="14"/>
  <c r="AI30" i="14"/>
  <c r="AP28" i="14"/>
  <c r="M29" i="14"/>
  <c r="AR13" i="14"/>
  <c r="AD6" i="14"/>
  <c r="G27" i="14"/>
  <c r="V25" i="3"/>
  <c r="AY25" i="14"/>
  <c r="AX25" i="14"/>
  <c r="B41" i="14"/>
  <c r="AM6" i="14"/>
  <c r="U26" i="3"/>
  <c r="J18" i="3"/>
  <c r="C3" i="14"/>
  <c r="C40" i="14"/>
  <c r="M40" i="14"/>
  <c r="AL11" i="14"/>
  <c r="I23" i="3"/>
  <c r="R26" i="3"/>
  <c r="U2" i="14"/>
  <c r="T2" i="14"/>
  <c r="AA43" i="14"/>
  <c r="M31" i="14"/>
  <c r="D14" i="14"/>
  <c r="Z14" i="14" s="1"/>
  <c r="G23" i="3"/>
  <c r="AU3" i="14"/>
  <c r="AV3" i="14"/>
  <c r="AL48" i="14"/>
  <c r="O18" i="3"/>
  <c r="J23" i="3"/>
  <c r="Q27" i="14"/>
  <c r="B18" i="14"/>
  <c r="R18" i="14" s="1"/>
  <c r="C16" i="14"/>
  <c r="W20" i="14"/>
  <c r="B14" i="14"/>
  <c r="AP14" i="14" s="1"/>
  <c r="B7" i="14"/>
  <c r="AJ7" i="14" s="1"/>
  <c r="AI29" i="14"/>
  <c r="AP6" i="14"/>
  <c r="AO3" i="14"/>
  <c r="B26" i="14"/>
  <c r="AS26" i="14" s="1"/>
  <c r="W25" i="3"/>
  <c r="AX42" i="14"/>
  <c r="AY42" i="14"/>
  <c r="R51" i="14"/>
  <c r="AY16" i="14"/>
  <c r="M25" i="3"/>
  <c r="K22" i="3"/>
  <c r="AU29" i="14"/>
  <c r="J8" i="14"/>
  <c r="AM17" i="14"/>
  <c r="AA38" i="14"/>
  <c r="Z38" i="14"/>
  <c r="J26" i="3"/>
  <c r="P26" i="3"/>
  <c r="B39" i="14"/>
  <c r="AA39" i="14" s="1"/>
  <c r="D22" i="14"/>
  <c r="AU22" i="14" s="1"/>
  <c r="Z46" i="14"/>
  <c r="AA46" i="14"/>
  <c r="AR31" i="14"/>
  <c r="AS31" i="14"/>
  <c r="G11" i="14"/>
  <c r="J47" i="14"/>
  <c r="R17" i="3"/>
  <c r="D37" i="14"/>
  <c r="AR37" i="14" s="1"/>
  <c r="AI11" i="14"/>
  <c r="G32" i="14"/>
  <c r="C15" i="14"/>
  <c r="K17" i="3"/>
  <c r="G48" i="14"/>
  <c r="D41" i="14"/>
  <c r="AI41" i="14" s="1"/>
  <c r="D34" i="14"/>
  <c r="Z34" i="14" s="1"/>
  <c r="Q26" i="14"/>
  <c r="C36" i="14"/>
  <c r="U38" i="14"/>
  <c r="F18" i="3"/>
  <c r="C8" i="14"/>
  <c r="D24" i="3"/>
  <c r="AG40" i="14"/>
  <c r="AJ9" i="14"/>
  <c r="AI9" i="14"/>
  <c r="G10" i="14"/>
  <c r="Q27" i="3"/>
  <c r="AJ6" i="14"/>
  <c r="C23" i="3"/>
  <c r="E23" i="3" s="1"/>
  <c r="Q35" i="14"/>
  <c r="C28" i="3"/>
  <c r="S19" i="3"/>
  <c r="AJ33" i="14"/>
  <c r="W47" i="14"/>
  <c r="X47" i="14"/>
  <c r="AU31" i="14"/>
  <c r="AV31" i="14"/>
  <c r="W46" i="14"/>
  <c r="B45" i="14"/>
  <c r="AJ45" i="14" s="1"/>
  <c r="J23" i="14"/>
  <c r="T15" i="14"/>
  <c r="U15" i="14"/>
  <c r="AS4" i="14"/>
  <c r="Z31" i="14"/>
  <c r="AA31" i="14"/>
  <c r="AJ16" i="14"/>
  <c r="D47" i="14"/>
  <c r="AC47" i="14" s="1"/>
  <c r="AU5" i="14"/>
  <c r="S24" i="3"/>
  <c r="M23" i="14"/>
  <c r="R37" i="14"/>
  <c r="R42" i="14"/>
  <c r="Q42" i="14"/>
  <c r="AS43" i="14"/>
  <c r="C34" i="14"/>
  <c r="AY15" i="14"/>
  <c r="AX15" i="14"/>
  <c r="AY43" i="14"/>
  <c r="M17" i="3"/>
  <c r="AC13" i="14"/>
  <c r="AD13" i="14"/>
  <c r="AP38" i="14"/>
  <c r="AO38" i="14"/>
  <c r="J21" i="3"/>
  <c r="C39" i="14"/>
  <c r="AV47" i="14"/>
  <c r="AU47" i="14"/>
  <c r="U8" i="14"/>
  <c r="T8" i="14"/>
  <c r="AO46" i="14"/>
  <c r="AP46" i="14"/>
  <c r="AA17" i="14"/>
  <c r="B48" i="14"/>
  <c r="AS41" i="14"/>
  <c r="AD38" i="14"/>
  <c r="AC38" i="14"/>
  <c r="C17" i="14"/>
  <c r="J45" i="14"/>
  <c r="R47" i="14"/>
  <c r="J26" i="14"/>
  <c r="M10" i="14"/>
  <c r="AI37" i="14"/>
  <c r="AJ37" i="14"/>
  <c r="AC12" i="14"/>
  <c r="C43" i="14"/>
  <c r="C24" i="14"/>
  <c r="N22" i="3"/>
  <c r="G40" i="14"/>
  <c r="M48" i="14"/>
  <c r="M23" i="3"/>
  <c r="AD16" i="14"/>
  <c r="M38" i="14"/>
  <c r="M6" i="14"/>
  <c r="J46" i="14"/>
  <c r="S23" i="3"/>
  <c r="X16" i="14"/>
  <c r="AF12" i="14"/>
  <c r="W19" i="3"/>
  <c r="M43" i="14"/>
  <c r="V19" i="3"/>
  <c r="Z30" i="14"/>
  <c r="B29" i="14"/>
  <c r="AV29" i="14" s="1"/>
  <c r="G25" i="3"/>
  <c r="O27" i="3"/>
  <c r="Z9" i="14"/>
  <c r="C37" i="14"/>
  <c r="W38" i="14"/>
  <c r="AA27" i="14"/>
  <c r="Z27" i="14"/>
  <c r="AI21" i="14"/>
  <c r="X3" i="14"/>
  <c r="W3" i="14"/>
  <c r="K24" i="3"/>
  <c r="G18" i="14"/>
  <c r="Z24" i="14"/>
  <c r="AA24" i="14"/>
  <c r="J27" i="14"/>
  <c r="U52" i="14"/>
  <c r="T52" i="14"/>
  <c r="B10" i="14"/>
  <c r="AM10" i="14" s="1"/>
  <c r="AL21" i="14"/>
  <c r="V27" i="3"/>
  <c r="M50" i="14"/>
  <c r="S28" i="3"/>
  <c r="M4" i="14"/>
  <c r="H27" i="3"/>
  <c r="K20" i="3"/>
  <c r="W9" i="14"/>
  <c r="X9" i="14"/>
  <c r="AF3" i="14"/>
  <c r="AG3" i="14"/>
  <c r="Q14" i="14"/>
  <c r="Q52" i="14"/>
  <c r="R52" i="14"/>
  <c r="G22" i="14"/>
  <c r="J22" i="3"/>
  <c r="M19" i="3"/>
  <c r="G49" i="14"/>
  <c r="Z40" i="14"/>
  <c r="AA40" i="14"/>
  <c r="AC26" i="14"/>
  <c r="AD26" i="14"/>
  <c r="AD24" i="14"/>
  <c r="AC24" i="14"/>
  <c r="B44" i="14"/>
  <c r="X2" i="14"/>
  <c r="W2" i="14"/>
  <c r="Z47" i="14"/>
  <c r="J39" i="14"/>
  <c r="F28" i="3"/>
  <c r="AC25" i="14"/>
  <c r="D22" i="3"/>
  <c r="AR35" i="14"/>
  <c r="AF35" i="14"/>
  <c r="D32" i="14"/>
  <c r="AC32" i="14" s="1"/>
  <c r="AL5" i="14"/>
  <c r="M18" i="14"/>
  <c r="AG19" i="14"/>
  <c r="J18" i="14"/>
  <c r="AG28" i="14"/>
  <c r="Z15" i="14"/>
  <c r="AA15" i="14"/>
  <c r="AI3" i="14"/>
  <c r="AJ3" i="14"/>
  <c r="AR5" i="14"/>
  <c r="G13" i="14"/>
  <c r="AS8" i="14"/>
  <c r="AR8" i="14"/>
  <c r="O28" i="3"/>
  <c r="AX3" i="14"/>
  <c r="AY3" i="14"/>
  <c r="C20" i="3"/>
  <c r="E20" i="3" s="1"/>
  <c r="C14" i="14"/>
  <c r="M27" i="3"/>
  <c r="C33" i="14"/>
  <c r="C21" i="14"/>
  <c r="AX21" i="14"/>
  <c r="AS16" i="14"/>
  <c r="Z19" i="14"/>
  <c r="AA34" i="14"/>
  <c r="N20" i="3"/>
  <c r="B22" i="14"/>
  <c r="AV22" i="14" s="1"/>
  <c r="C41" i="14"/>
  <c r="AF30" i="14"/>
  <c r="L23" i="3"/>
  <c r="C29" i="14"/>
  <c r="R13" i="14"/>
  <c r="Q13" i="14"/>
  <c r="AA41" i="14"/>
  <c r="AL47" i="14"/>
  <c r="AM47" i="14"/>
  <c r="D45" i="14"/>
  <c r="AL45" i="14" s="1"/>
  <c r="T47" i="14"/>
  <c r="U47" i="14"/>
  <c r="B23" i="14"/>
  <c r="U23" i="14" s="1"/>
  <c r="AP37" i="14"/>
  <c r="AS45" i="14"/>
  <c r="L28" i="3"/>
  <c r="Q24" i="3"/>
  <c r="D36" i="14"/>
  <c r="Z36" i="14" s="1"/>
  <c r="T9" i="14"/>
  <c r="U9" i="14"/>
  <c r="M26" i="3"/>
  <c r="D33" i="14"/>
  <c r="W33" i="14" s="1"/>
  <c r="AU49" i="14"/>
  <c r="AV49" i="14"/>
  <c r="M35" i="14"/>
  <c r="X52" i="14"/>
  <c r="W52" i="14"/>
  <c r="Q11" i="14"/>
  <c r="AC29" i="14"/>
  <c r="AD29" i="14"/>
  <c r="B20" i="14"/>
  <c r="AO8" i="14"/>
  <c r="AP8" i="14"/>
  <c r="G18" i="3"/>
  <c r="AL49" i="14"/>
  <c r="AM49" i="14"/>
  <c r="AO19" i="14"/>
  <c r="B35" i="14"/>
  <c r="AS35" i="14" s="1"/>
  <c r="AY26" i="14"/>
  <c r="AX26" i="14"/>
  <c r="B21" i="14"/>
  <c r="AM21" i="14" s="1"/>
  <c r="AD11" i="14"/>
  <c r="AC11" i="14"/>
  <c r="M9" i="14"/>
  <c r="J43" i="14"/>
  <c r="C35" i="14"/>
  <c r="G16" i="14"/>
  <c r="AR20" i="14"/>
  <c r="B12" i="14"/>
  <c r="AD12" i="14" s="1"/>
  <c r="AO12" i="14"/>
  <c r="M8" i="14"/>
  <c r="F25" i="3"/>
  <c r="R22" i="3"/>
  <c r="AA37" i="14"/>
  <c r="T19" i="3"/>
  <c r="T21" i="3"/>
  <c r="AL35" i="14"/>
  <c r="AV40" i="14"/>
  <c r="V26" i="3"/>
  <c r="B5" i="14"/>
  <c r="Q23" i="3"/>
  <c r="AX11" i="14"/>
  <c r="W23" i="3"/>
  <c r="AA11" i="14"/>
  <c r="Z11" i="14"/>
  <c r="K18" i="3"/>
  <c r="AP43" i="14"/>
  <c r="AX24" i="14"/>
  <c r="AY24" i="14"/>
  <c r="Q30" i="14"/>
  <c r="AY51" i="14"/>
  <c r="AI24" i="14"/>
  <c r="AJ24" i="14"/>
  <c r="AP40" i="14"/>
  <c r="U28" i="3"/>
  <c r="AS50" i="14"/>
  <c r="AR50" i="14"/>
  <c r="G35" i="14"/>
  <c r="D51" i="14"/>
  <c r="AI49" i="14"/>
  <c r="AJ49" i="14"/>
  <c r="O26" i="3"/>
  <c r="K27" i="3"/>
  <c r="AV9" i="14"/>
  <c r="AU9" i="14"/>
  <c r="AF15" i="14"/>
  <c r="AG15" i="14"/>
  <c r="O20" i="3"/>
  <c r="C46" i="14"/>
  <c r="AR15" i="14"/>
  <c r="AS15" i="14"/>
  <c r="V28" i="3"/>
  <c r="Z8" i="14"/>
  <c r="U25" i="3"/>
  <c r="W13" i="14"/>
  <c r="X13" i="14"/>
  <c r="R20" i="3"/>
  <c r="AD51" i="14"/>
  <c r="J35" i="14"/>
  <c r="AD32" i="14"/>
  <c r="AM45" i="14"/>
  <c r="AR12" i="14"/>
  <c r="U43" i="14"/>
  <c r="M15" i="14"/>
  <c r="D7" i="14"/>
  <c r="T7" i="14" s="1"/>
  <c r="N25" i="3"/>
  <c r="D28" i="3"/>
  <c r="AC42" i="14"/>
  <c r="R14" i="14" l="1"/>
  <c r="AM50" i="14"/>
  <c r="U49" i="14"/>
  <c r="AM25" i="14"/>
  <c r="AS14" i="14"/>
  <c r="Z18" i="14"/>
  <c r="AU17" i="14"/>
  <c r="AP49" i="14"/>
  <c r="AA25" i="14"/>
  <c r="Q38" i="14"/>
  <c r="AO50" i="14"/>
  <c r="X19" i="14"/>
  <c r="U25" i="14"/>
  <c r="Q15" i="14"/>
  <c r="AI25" i="14"/>
  <c r="AC23" i="14"/>
  <c r="Q47" i="14"/>
  <c r="Z17" i="14"/>
  <c r="AI17" i="14"/>
  <c r="U28" i="14"/>
  <c r="AX50" i="14"/>
  <c r="Z50" i="14"/>
  <c r="AO42" i="14"/>
  <c r="AY11" i="14"/>
  <c r="AC20" i="14"/>
  <c r="AX48" i="14"/>
  <c r="T22" i="14"/>
  <c r="Q46" i="14"/>
  <c r="X14" i="14"/>
  <c r="AY47" i="14"/>
  <c r="AI46" i="14"/>
  <c r="AF48" i="14"/>
  <c r="AC21" i="14"/>
  <c r="AX13" i="14"/>
  <c r="U51" i="14"/>
  <c r="AR42" i="14"/>
  <c r="Z42" i="14"/>
  <c r="AD8" i="14"/>
  <c r="AD31" i="14"/>
  <c r="AF26" i="14"/>
  <c r="AC46" i="14"/>
  <c r="AL3" i="14"/>
  <c r="T26" i="14"/>
  <c r="U3" i="14"/>
  <c r="AI31" i="14"/>
  <c r="AI50" i="14"/>
  <c r="T31" i="14"/>
  <c r="AV11" i="14"/>
  <c r="AL9" i="14"/>
  <c r="AP19" i="14"/>
  <c r="AG22" i="14"/>
  <c r="Q5" i="14"/>
  <c r="AP34" i="14"/>
  <c r="X8" i="14"/>
  <c r="T50" i="14"/>
  <c r="AJ11" i="14"/>
  <c r="AL17" i="14"/>
  <c r="Z5" i="14"/>
  <c r="AR10" i="14"/>
  <c r="U10" i="14"/>
  <c r="W44" i="14"/>
  <c r="AO16" i="14"/>
  <c r="W10" i="14"/>
  <c r="X10" i="14"/>
  <c r="X7" i="14"/>
  <c r="AM35" i="14"/>
  <c r="AF28" i="14"/>
  <c r="AG35" i="14"/>
  <c r="T37" i="14"/>
  <c r="AU10" i="14"/>
  <c r="AS36" i="14"/>
  <c r="U19" i="14"/>
  <c r="AF39" i="14"/>
  <c r="AP11" i="14"/>
  <c r="AF21" i="14"/>
  <c r="AP15" i="14"/>
  <c r="AD17" i="14"/>
  <c r="AD47" i="14"/>
  <c r="AC39" i="14"/>
  <c r="AY8" i="14"/>
  <c r="AX6" i="14"/>
  <c r="AL39" i="14"/>
  <c r="AD15" i="14"/>
  <c r="AV8" i="14"/>
  <c r="U17" i="14"/>
  <c r="AO40" i="14"/>
  <c r="AO43" i="14"/>
  <c r="AR14" i="14"/>
  <c r="AO10" i="14"/>
  <c r="AA35" i="14"/>
  <c r="AO28" i="14"/>
  <c r="AL40" i="14"/>
  <c r="AV17" i="14"/>
  <c r="AS17" i="14"/>
  <c r="W15" i="14"/>
  <c r="R3" i="14"/>
  <c r="AX39" i="14"/>
  <c r="AP50" i="14"/>
  <c r="AS3" i="14"/>
  <c r="AM31" i="14"/>
  <c r="AC44" i="14"/>
  <c r="T10" i="14"/>
  <c r="AF22" i="14"/>
  <c r="AA19" i="14"/>
  <c r="AF19" i="14"/>
  <c r="W16" i="14"/>
  <c r="AF10" i="14"/>
  <c r="AY34" i="14"/>
  <c r="Z28" i="14"/>
  <c r="E21" i="3"/>
  <c r="AS34" i="14"/>
  <c r="AO39" i="14"/>
  <c r="R15" i="14"/>
  <c r="AY50" i="14"/>
  <c r="T3" i="14"/>
  <c r="AL38" i="14"/>
  <c r="AP31" i="14"/>
  <c r="R36" i="14"/>
  <c r="AR39" i="14"/>
  <c r="AO44" i="14"/>
  <c r="AR16" i="14"/>
  <c r="AC6" i="14"/>
  <c r="W39" i="14"/>
  <c r="Z44" i="14"/>
  <c r="AA18" i="14"/>
  <c r="AC16" i="14"/>
  <c r="AD36" i="14"/>
  <c r="U34" i="14"/>
  <c r="Z45" i="14"/>
  <c r="W19" i="14"/>
  <c r="Z39" i="14"/>
  <c r="AA36" i="14"/>
  <c r="AL6" i="14"/>
  <c r="AI44" i="14"/>
  <c r="AU39" i="14"/>
  <c r="AI16" i="14"/>
  <c r="AU40" i="14"/>
  <c r="Z37" i="14"/>
  <c r="AP7" i="14"/>
  <c r="AO37" i="14"/>
  <c r="AY36" i="14"/>
  <c r="AA45" i="14"/>
  <c r="AJ36" i="14"/>
  <c r="AF40" i="14"/>
  <c r="T19" i="14"/>
  <c r="AO6" i="14"/>
  <c r="R34" i="14"/>
  <c r="AJ34" i="14"/>
  <c r="AG50" i="14"/>
  <c r="AS47" i="14"/>
  <c r="AL15" i="14"/>
  <c r="AI48" i="14"/>
  <c r="AY17" i="14"/>
  <c r="R30" i="14"/>
  <c r="Z41" i="14"/>
  <c r="AX18" i="14"/>
  <c r="AR41" i="14"/>
  <c r="AR43" i="14"/>
  <c r="AL14" i="14"/>
  <c r="R26" i="14"/>
  <c r="Z43" i="14"/>
  <c r="AJ30" i="14"/>
  <c r="AO4" i="14"/>
  <c r="AD18" i="14"/>
  <c r="Q24" i="14"/>
  <c r="E24" i="3"/>
  <c r="X34" i="14"/>
  <c r="AP33" i="14"/>
  <c r="AR44" i="14"/>
  <c r="AI13" i="14"/>
  <c r="X15" i="14"/>
  <c r="AA30" i="14"/>
  <c r="AR4" i="14"/>
  <c r="Q44" i="14"/>
  <c r="T44" i="14"/>
  <c r="AM46" i="14"/>
  <c r="AC52" i="14"/>
  <c r="AX44" i="14"/>
  <c r="AO26" i="14"/>
  <c r="T43" i="14"/>
  <c r="AX43" i="14"/>
  <c r="AC41" i="14"/>
  <c r="W14" i="14"/>
  <c r="AA26" i="14"/>
  <c r="X40" i="14"/>
  <c r="AY33" i="14"/>
  <c r="AY46" i="14"/>
  <c r="AJ50" i="14"/>
  <c r="AP51" i="14"/>
  <c r="AY40" i="14"/>
  <c r="AF52" i="14"/>
  <c r="AI4" i="14"/>
  <c r="AR9" i="14"/>
  <c r="AM37" i="14"/>
  <c r="AX4" i="14"/>
  <c r="AU44" i="14"/>
  <c r="AG33" i="14"/>
  <c r="AD9" i="14"/>
  <c r="AV33" i="14"/>
  <c r="AJ51" i="14"/>
  <c r="AX41" i="14"/>
  <c r="AG30" i="14"/>
  <c r="R27" i="14"/>
  <c r="AF47" i="14"/>
  <c r="AU6" i="14"/>
  <c r="AJ26" i="14"/>
  <c r="AO9" i="14"/>
  <c r="AY27" i="14"/>
  <c r="AJ46" i="14"/>
  <c r="E26" i="3"/>
  <c r="AC17" i="14"/>
  <c r="AS9" i="14"/>
  <c r="U40" i="14"/>
  <c r="AS33" i="14"/>
  <c r="AD46" i="14"/>
  <c r="AC9" i="14"/>
  <c r="R40" i="14"/>
  <c r="T27" i="14"/>
  <c r="AO27" i="14"/>
  <c r="AR45" i="14"/>
  <c r="AY45" i="14"/>
  <c r="AX14" i="14"/>
  <c r="AM33" i="14"/>
  <c r="R33" i="14"/>
  <c r="AS46" i="14"/>
  <c r="AL44" i="14"/>
  <c r="AC18" i="14"/>
  <c r="X43" i="14"/>
  <c r="AF17" i="14"/>
  <c r="AU52" i="14"/>
  <c r="AI27" i="14"/>
  <c r="Z7" i="14"/>
  <c r="AR7" i="14"/>
  <c r="AU7" i="14"/>
  <c r="AF7" i="14"/>
  <c r="AI7" i="14"/>
  <c r="AC7" i="14"/>
  <c r="AL7" i="14"/>
  <c r="L43" i="14"/>
  <c r="K43" i="14"/>
  <c r="X20" i="14"/>
  <c r="E20" i="14"/>
  <c r="F20" i="14" s="1"/>
  <c r="AP20" i="14"/>
  <c r="AV20" i="14"/>
  <c r="AG20" i="14"/>
  <c r="AY20" i="14"/>
  <c r="AA20" i="14"/>
  <c r="R20" i="14"/>
  <c r="U20" i="14"/>
  <c r="AM20" i="14"/>
  <c r="AJ20" i="14"/>
  <c r="E22" i="14"/>
  <c r="F22" i="14" s="1"/>
  <c r="AM22" i="14"/>
  <c r="AJ22" i="14"/>
  <c r="AD22" i="14"/>
  <c r="AS22" i="14"/>
  <c r="X22" i="14"/>
  <c r="AP22" i="14"/>
  <c r="AY22" i="14"/>
  <c r="AA22" i="14"/>
  <c r="R22" i="14"/>
  <c r="AD20" i="14"/>
  <c r="AV7" i="14"/>
  <c r="E7" i="14"/>
  <c r="F7" i="14" s="1"/>
  <c r="AG7" i="14"/>
  <c r="U7" i="14"/>
  <c r="AD7" i="14"/>
  <c r="AM7" i="14"/>
  <c r="AS7" i="14"/>
  <c r="AA7" i="14"/>
  <c r="O29" i="14"/>
  <c r="N29" i="14"/>
  <c r="H8" i="14"/>
  <c r="I8" i="14"/>
  <c r="M11" i="3"/>
  <c r="AD48" i="14"/>
  <c r="E48" i="14"/>
  <c r="F48" i="14" s="1"/>
  <c r="R48" i="14"/>
  <c r="AP48" i="14"/>
  <c r="AJ48" i="14"/>
  <c r="AV48" i="14"/>
  <c r="U48" i="14"/>
  <c r="X48" i="14"/>
  <c r="AS48" i="14"/>
  <c r="H49" i="14"/>
  <c r="I49" i="14"/>
  <c r="I3" i="3"/>
  <c r="L45" i="14"/>
  <c r="K45" i="14"/>
  <c r="I11" i="3"/>
  <c r="I11" i="14"/>
  <c r="H11" i="14"/>
  <c r="AY48" i="14"/>
  <c r="O43" i="14"/>
  <c r="N43" i="14"/>
  <c r="N48" i="14"/>
  <c r="O48" i="14"/>
  <c r="AM48" i="14"/>
  <c r="I27" i="14"/>
  <c r="H27" i="14"/>
  <c r="T36" i="14"/>
  <c r="W36" i="14"/>
  <c r="AF36" i="14"/>
  <c r="AR36" i="14"/>
  <c r="AO36" i="14"/>
  <c r="AC36" i="14"/>
  <c r="AL36" i="14"/>
  <c r="AU36" i="14"/>
  <c r="H18" i="14"/>
  <c r="I18" i="14"/>
  <c r="H35" i="14"/>
  <c r="I35" i="14"/>
  <c r="AA12" i="14"/>
  <c r="E12" i="14"/>
  <c r="F12" i="14" s="1"/>
  <c r="AJ12" i="14"/>
  <c r="R12" i="14"/>
  <c r="X12" i="14"/>
  <c r="AM12" i="14"/>
  <c r="AY12" i="14"/>
  <c r="AV12" i="14"/>
  <c r="U12" i="14"/>
  <c r="X44" i="14"/>
  <c r="E44" i="14"/>
  <c r="F44" i="14" s="1"/>
  <c r="AD44" i="14"/>
  <c r="AS44" i="14"/>
  <c r="R44" i="14"/>
  <c r="AY44" i="14"/>
  <c r="AV44" i="14"/>
  <c r="AJ44" i="14"/>
  <c r="U44" i="14"/>
  <c r="AM44" i="14"/>
  <c r="AG44" i="14"/>
  <c r="AP44" i="14"/>
  <c r="O4" i="14"/>
  <c r="N4" i="14"/>
  <c r="AS12" i="14"/>
  <c r="K35" i="14"/>
  <c r="L35" i="14"/>
  <c r="AM5" i="14"/>
  <c r="E5" i="14"/>
  <c r="F5" i="14" s="1"/>
  <c r="AD5" i="14"/>
  <c r="X5" i="14"/>
  <c r="AY5" i="14"/>
  <c r="AG5" i="14"/>
  <c r="AA5" i="14"/>
  <c r="AP5" i="14"/>
  <c r="R5" i="14"/>
  <c r="AV5" i="14"/>
  <c r="U5" i="14"/>
  <c r="AJ5" i="14"/>
  <c r="AS20" i="14"/>
  <c r="AP21" i="14"/>
  <c r="E21" i="14"/>
  <c r="F21" i="14" s="1"/>
  <c r="X21" i="14"/>
  <c r="AV21" i="14"/>
  <c r="R21" i="14"/>
  <c r="AY21" i="14"/>
  <c r="U21" i="14"/>
  <c r="AD21" i="14"/>
  <c r="AJ21" i="14"/>
  <c r="AA21" i="14"/>
  <c r="AS21" i="14"/>
  <c r="Q45" i="14"/>
  <c r="W45" i="14"/>
  <c r="AF45" i="14"/>
  <c r="T45" i="14"/>
  <c r="AU45" i="14"/>
  <c r="AO45" i="14"/>
  <c r="AI45" i="14"/>
  <c r="AX45" i="14"/>
  <c r="AC45" i="14"/>
  <c r="K46" i="14"/>
  <c r="L46" i="14"/>
  <c r="Q7" i="14"/>
  <c r="AC34" i="14"/>
  <c r="AU34" i="14"/>
  <c r="AF34" i="14"/>
  <c r="AI34" i="14"/>
  <c r="W34" i="14"/>
  <c r="AO34" i="14"/>
  <c r="AL34" i="14"/>
  <c r="AR34" i="14"/>
  <c r="AX34" i="14"/>
  <c r="Q34" i="14"/>
  <c r="T34" i="14"/>
  <c r="N15" i="14"/>
  <c r="O15" i="14"/>
  <c r="AP23" i="14"/>
  <c r="E23" i="14"/>
  <c r="F23" i="14" s="1"/>
  <c r="R23" i="14"/>
  <c r="AV23" i="14"/>
  <c r="AJ23" i="14"/>
  <c r="X23" i="14"/>
  <c r="AM23" i="14"/>
  <c r="AA23" i="14"/>
  <c r="AG23" i="14"/>
  <c r="AS23" i="14"/>
  <c r="O31" i="14"/>
  <c r="N31" i="14"/>
  <c r="AC51" i="14"/>
  <c r="Z51" i="14"/>
  <c r="AL51" i="14"/>
  <c r="AO51" i="14"/>
  <c r="AF51" i="14"/>
  <c r="W51" i="14"/>
  <c r="AU51" i="14"/>
  <c r="AI51" i="14"/>
  <c r="T51" i="14"/>
  <c r="AR51" i="14"/>
  <c r="AX36" i="14"/>
  <c r="AY23" i="14"/>
  <c r="N18" i="14"/>
  <c r="O18" i="14"/>
  <c r="AO7" i="14"/>
  <c r="Z32" i="14"/>
  <c r="AF32" i="14"/>
  <c r="W32" i="14"/>
  <c r="Q32" i="14"/>
  <c r="T32" i="14"/>
  <c r="AL32" i="14"/>
  <c r="AI32" i="14"/>
  <c r="AX32" i="14"/>
  <c r="AR32" i="14"/>
  <c r="AU32" i="14"/>
  <c r="I22" i="14"/>
  <c r="H22" i="14"/>
  <c r="N50" i="14"/>
  <c r="O50" i="14"/>
  <c r="AG12" i="14"/>
  <c r="O23" i="14"/>
  <c r="N23" i="14"/>
  <c r="R7" i="14"/>
  <c r="AA48" i="14"/>
  <c r="U41" i="14"/>
  <c r="E41" i="14"/>
  <c r="F41" i="14" s="1"/>
  <c r="AP41" i="14"/>
  <c r="AV41" i="14"/>
  <c r="AM41" i="14"/>
  <c r="AD41" i="14"/>
  <c r="AJ41" i="14"/>
  <c r="R41" i="14"/>
  <c r="AY41" i="14"/>
  <c r="AG41" i="14"/>
  <c r="X41" i="14"/>
  <c r="AO32" i="14"/>
  <c r="L42" i="14"/>
  <c r="K42" i="14"/>
  <c r="H32" i="14"/>
  <c r="I32" i="14"/>
  <c r="AD23" i="14"/>
  <c r="AX51" i="14"/>
  <c r="AA44" i="14"/>
  <c r="O8" i="14"/>
  <c r="N8" i="14"/>
  <c r="I16" i="14"/>
  <c r="H16" i="14"/>
  <c r="N35" i="14"/>
  <c r="O35" i="14"/>
  <c r="I13" i="14"/>
  <c r="H13" i="14"/>
  <c r="AX7" i="14"/>
  <c r="AY29" i="14"/>
  <c r="E29" i="14"/>
  <c r="F29" i="14" s="1"/>
  <c r="AA29" i="14"/>
  <c r="U29" i="14"/>
  <c r="R29" i="14"/>
  <c r="AG29" i="14"/>
  <c r="X29" i="14"/>
  <c r="AJ29" i="14"/>
  <c r="AM29" i="14"/>
  <c r="AS29" i="14"/>
  <c r="AP29" i="14"/>
  <c r="O38" i="14"/>
  <c r="N38" i="14"/>
  <c r="K23" i="14"/>
  <c r="L23" i="14"/>
  <c r="Q51" i="14"/>
  <c r="AG21" i="14"/>
  <c r="AI23" i="14"/>
  <c r="W23" i="14"/>
  <c r="AU23" i="14"/>
  <c r="T23" i="14"/>
  <c r="AO23" i="14"/>
  <c r="AX23" i="14"/>
  <c r="AF23" i="14"/>
  <c r="AR23" i="14"/>
  <c r="Q23" i="14"/>
  <c r="Z23" i="14"/>
  <c r="U22" i="14"/>
  <c r="O9" i="14"/>
  <c r="N9" i="14"/>
  <c r="AI33" i="14"/>
  <c r="AX33" i="14"/>
  <c r="AU33" i="14"/>
  <c r="T33" i="14"/>
  <c r="Z33" i="14"/>
  <c r="Q33" i="14"/>
  <c r="AL33" i="14"/>
  <c r="AC33" i="14"/>
  <c r="AF33" i="14"/>
  <c r="AO33" i="14"/>
  <c r="AR33" i="14"/>
  <c r="R39" i="14"/>
  <c r="E39" i="14"/>
  <c r="F39" i="14" s="1"/>
  <c r="AJ39" i="14"/>
  <c r="AG39" i="14"/>
  <c r="X39" i="14"/>
  <c r="AD39" i="14"/>
  <c r="AY39" i="14"/>
  <c r="AM39" i="14"/>
  <c r="U39" i="14"/>
  <c r="AV39" i="14"/>
  <c r="AP39" i="14"/>
  <c r="AS39" i="14"/>
  <c r="W7" i="14"/>
  <c r="Q36" i="14"/>
  <c r="AP12" i="14"/>
  <c r="E35" i="14"/>
  <c r="F35" i="14" s="1"/>
  <c r="AD35" i="14"/>
  <c r="X35" i="14"/>
  <c r="AP35" i="14"/>
  <c r="AJ35" i="14"/>
  <c r="AV35" i="14"/>
  <c r="AY35" i="14"/>
  <c r="U35" i="14"/>
  <c r="R35" i="14"/>
  <c r="AS5" i="14"/>
  <c r="L18" i="14"/>
  <c r="K18" i="14"/>
  <c r="AY7" i="14"/>
  <c r="L39" i="14"/>
  <c r="K39" i="14"/>
  <c r="AI36" i="14"/>
  <c r="AG48" i="14"/>
  <c r="O10" i="14"/>
  <c r="N10" i="14"/>
  <c r="Q37" i="14"/>
  <c r="G11" i="3"/>
  <c r="N11" i="3"/>
  <c r="AY2" i="14"/>
  <c r="E2" i="14"/>
  <c r="F2" i="14" s="1"/>
  <c r="AD27" i="14"/>
  <c r="AR28" i="14"/>
  <c r="K7" i="14"/>
  <c r="L7" i="14"/>
  <c r="W43" i="14"/>
  <c r="Z22" i="14"/>
  <c r="N27" i="14"/>
  <c r="O27" i="14"/>
  <c r="AX22" i="14"/>
  <c r="I36" i="14"/>
  <c r="H36" i="14"/>
  <c r="AM43" i="14"/>
  <c r="R4" i="14"/>
  <c r="AX10" i="14"/>
  <c r="AR6" i="14"/>
  <c r="AR18" i="14"/>
  <c r="AY19" i="14"/>
  <c r="R2" i="14"/>
  <c r="L13" i="14"/>
  <c r="K13" i="14"/>
  <c r="AA4" i="14"/>
  <c r="AV43" i="14"/>
  <c r="O34" i="14"/>
  <c r="N34" i="14"/>
  <c r="AD25" i="14"/>
  <c r="E25" i="14"/>
  <c r="F25" i="14" s="1"/>
  <c r="AD10" i="14"/>
  <c r="T35" i="14"/>
  <c r="AL16" i="14"/>
  <c r="AS24" i="14"/>
  <c r="H41" i="14"/>
  <c r="I41" i="14"/>
  <c r="AC4" i="14"/>
  <c r="AU37" i="14"/>
  <c r="AX17" i="14"/>
  <c r="X25" i="14"/>
  <c r="AG43" i="14"/>
  <c r="AV2" i="14"/>
  <c r="L48" i="14"/>
  <c r="K48" i="14"/>
  <c r="L29" i="14"/>
  <c r="K29" i="14"/>
  <c r="AL13" i="14"/>
  <c r="AO18" i="14"/>
  <c r="X24" i="14"/>
  <c r="AJ32" i="14"/>
  <c r="E32" i="14"/>
  <c r="F32" i="14" s="1"/>
  <c r="AR46" i="14"/>
  <c r="Q6" i="14"/>
  <c r="AO22" i="14"/>
  <c r="AG25" i="14"/>
  <c r="X46" i="14"/>
  <c r="E46" i="14"/>
  <c r="F46" i="14" s="1"/>
  <c r="AS2" i="14"/>
  <c r="N20" i="14"/>
  <c r="O20" i="14"/>
  <c r="AL30" i="14"/>
  <c r="AV50" i="14"/>
  <c r="E50" i="14"/>
  <c r="F50" i="14" s="1"/>
  <c r="AL20" i="14"/>
  <c r="AX37" i="14"/>
  <c r="W17" i="14"/>
  <c r="N49" i="14"/>
  <c r="O49" i="14"/>
  <c r="K52" i="14"/>
  <c r="L52" i="14"/>
  <c r="W42" i="14"/>
  <c r="AX35" i="14"/>
  <c r="AU42" i="14"/>
  <c r="X36" i="14"/>
  <c r="AU21" i="14"/>
  <c r="AD50" i="14"/>
  <c r="L4" i="14"/>
  <c r="K4" i="14"/>
  <c r="AV34" i="14"/>
  <c r="H45" i="14"/>
  <c r="I45" i="14"/>
  <c r="AR38" i="14"/>
  <c r="AX2" i="14"/>
  <c r="AX29" i="14"/>
  <c r="H21" i="14"/>
  <c r="I21" i="14"/>
  <c r="AA51" i="14"/>
  <c r="AV14" i="14"/>
  <c r="AF38" i="14"/>
  <c r="AJ31" i="14"/>
  <c r="E31" i="14"/>
  <c r="F31" i="14" s="1"/>
  <c r="AP16" i="14"/>
  <c r="E16" i="14"/>
  <c r="F16" i="14" s="1"/>
  <c r="K27" i="14"/>
  <c r="L27" i="14"/>
  <c r="AV10" i="14"/>
  <c r="K26" i="14"/>
  <c r="L26" i="14"/>
  <c r="AP10" i="14"/>
  <c r="L47" i="14"/>
  <c r="K47" i="14"/>
  <c r="AX16" i="14"/>
  <c r="W41" i="14"/>
  <c r="H12" i="14"/>
  <c r="I12" i="14"/>
  <c r="I7" i="14"/>
  <c r="H7" i="14"/>
  <c r="R11" i="14"/>
  <c r="E11" i="14"/>
  <c r="F11" i="14" s="1"/>
  <c r="AS28" i="14"/>
  <c r="AS27" i="14"/>
  <c r="AX47" i="14"/>
  <c r="W22" i="14"/>
  <c r="AA28" i="14"/>
  <c r="AJ28" i="14"/>
  <c r="AV36" i="14"/>
  <c r="K31" i="14"/>
  <c r="L31" i="14"/>
  <c r="L30" i="14"/>
  <c r="K30" i="14"/>
  <c r="AL43" i="14"/>
  <c r="I47" i="14"/>
  <c r="H47" i="14"/>
  <c r="AO47" i="14"/>
  <c r="N12" i="14"/>
  <c r="O12" i="14"/>
  <c r="L38" i="14"/>
  <c r="K38" i="14"/>
  <c r="AS18" i="14"/>
  <c r="H37" i="14"/>
  <c r="I37" i="14"/>
  <c r="AX19" i="14"/>
  <c r="AG26" i="14"/>
  <c r="T49" i="14"/>
  <c r="AI40" i="14"/>
  <c r="N44" i="14"/>
  <c r="O44" i="14"/>
  <c r="Z6" i="14"/>
  <c r="L10" i="14"/>
  <c r="K10" i="14"/>
  <c r="AS37" i="14"/>
  <c r="AY4" i="14"/>
  <c r="U26" i="14"/>
  <c r="AR24" i="14"/>
  <c r="K16" i="14"/>
  <c r="L16" i="14"/>
  <c r="AL19" i="14"/>
  <c r="U36" i="14"/>
  <c r="AF43" i="14"/>
  <c r="H33" i="14"/>
  <c r="I33" i="14"/>
  <c r="Q43" i="14"/>
  <c r="T39" i="14"/>
  <c r="O22" i="14"/>
  <c r="N22" i="14"/>
  <c r="W24" i="14"/>
  <c r="W5" i="14"/>
  <c r="Q41" i="14"/>
  <c r="L50" i="14"/>
  <c r="K50" i="14"/>
  <c r="H17" i="14"/>
  <c r="I17" i="14"/>
  <c r="AR2" i="14"/>
  <c r="AG52" i="14"/>
  <c r="T16" i="14"/>
  <c r="AL4" i="14"/>
  <c r="Q39" i="14"/>
  <c r="AF41" i="14"/>
  <c r="Z3" i="14"/>
  <c r="AU4" i="14"/>
  <c r="R45" i="14"/>
  <c r="T48" i="14"/>
  <c r="AD45" i="14"/>
  <c r="T6" i="14"/>
  <c r="I26" i="14"/>
  <c r="H26" i="14"/>
  <c r="X49" i="14"/>
  <c r="AD19" i="14"/>
  <c r="AX9" i="14"/>
  <c r="AC43" i="14"/>
  <c r="L9" i="14"/>
  <c r="K9" i="14"/>
  <c r="K20" i="14"/>
  <c r="L20" i="14"/>
  <c r="O5" i="14"/>
  <c r="N5" i="14"/>
  <c r="AJ19" i="14"/>
  <c r="AU14" i="14"/>
  <c r="L24" i="14"/>
  <c r="K24" i="14"/>
  <c r="N33" i="14"/>
  <c r="O33" i="14"/>
  <c r="I14" i="14"/>
  <c r="H14" i="14"/>
  <c r="U30" i="14"/>
  <c r="E30" i="14"/>
  <c r="F30" i="14" s="1"/>
  <c r="AG13" i="14"/>
  <c r="E13" i="14"/>
  <c r="F13" i="14" s="1"/>
  <c r="AJ27" i="14"/>
  <c r="E27" i="14"/>
  <c r="F27" i="14" s="1"/>
  <c r="AR47" i="14"/>
  <c r="R10" i="14"/>
  <c r="L36" i="14"/>
  <c r="K36" i="14"/>
  <c r="X27" i="14"/>
  <c r="AG27" i="14"/>
  <c r="AD28" i="14"/>
  <c r="X38" i="14"/>
  <c r="E38" i="14"/>
  <c r="F38" i="14" s="1"/>
  <c r="AF18" i="14"/>
  <c r="H9" i="14"/>
  <c r="I9" i="14"/>
  <c r="W6" i="14"/>
  <c r="AA14" i="14"/>
  <c r="AU19" i="14"/>
  <c r="AI10" i="14"/>
  <c r="R43" i="14"/>
  <c r="AI14" i="14"/>
  <c r="AL28" i="14"/>
  <c r="AU35" i="14"/>
  <c r="C4" i="3"/>
  <c r="E17" i="3"/>
  <c r="AX40" i="14"/>
  <c r="U14" i="14"/>
  <c r="N13" i="14"/>
  <c r="O13" i="14"/>
  <c r="AL46" i="14"/>
  <c r="N26" i="14"/>
  <c r="O26" i="14"/>
  <c r="I44" i="14"/>
  <c r="H44" i="14"/>
  <c r="AR21" i="14"/>
  <c r="AP3" i="14"/>
  <c r="E3" i="14"/>
  <c r="F3" i="14" s="1"/>
  <c r="AR30" i="14"/>
  <c r="AI47" i="14"/>
  <c r="W49" i="14"/>
  <c r="AC19" i="14"/>
  <c r="O11" i="3"/>
  <c r="AF2" i="14"/>
  <c r="H25" i="14"/>
  <c r="I25" i="14"/>
  <c r="AI19" i="14"/>
  <c r="L15" i="14"/>
  <c r="K15" i="14"/>
  <c r="AP26" i="14"/>
  <c r="AG49" i="14"/>
  <c r="AG10" i="14"/>
  <c r="L8" i="14"/>
  <c r="K8" i="14"/>
  <c r="AY18" i="14"/>
  <c r="E18" i="14"/>
  <c r="F18" i="14" s="1"/>
  <c r="AO11" i="14"/>
  <c r="E27" i="3"/>
  <c r="N32" i="14"/>
  <c r="O32" i="14"/>
  <c r="AS19" i="14"/>
  <c r="E19" i="14"/>
  <c r="F19" i="14" s="1"/>
  <c r="C5" i="3"/>
  <c r="Q20" i="14"/>
  <c r="N3" i="14"/>
  <c r="O3" i="14"/>
  <c r="H23" i="14"/>
  <c r="I23" i="14"/>
  <c r="B14" i="3"/>
  <c r="AA2" i="14"/>
  <c r="H15" i="14"/>
  <c r="I15" i="14"/>
  <c r="E11" i="3"/>
  <c r="AY14" i="14"/>
  <c r="U37" i="14"/>
  <c r="E37" i="14"/>
  <c r="F37" i="14" s="1"/>
  <c r="T40" i="14"/>
  <c r="AU13" i="14"/>
  <c r="L40" i="14"/>
  <c r="K40" i="14"/>
  <c r="AI35" i="14"/>
  <c r="AL37" i="14"/>
  <c r="AC28" i="14"/>
  <c r="AG18" i="14"/>
  <c r="W28" i="14"/>
  <c r="AD14" i="14"/>
  <c r="AU16" i="14"/>
  <c r="N2" i="14"/>
  <c r="O2" i="14"/>
  <c r="E18" i="3"/>
  <c r="AV19" i="14"/>
  <c r="AJ10" i="14"/>
  <c r="AR19" i="14"/>
  <c r="AM34" i="14"/>
  <c r="AJ14" i="14"/>
  <c r="AM28" i="14"/>
  <c r="AJ17" i="14"/>
  <c r="E17" i="14"/>
  <c r="F17" i="14" s="1"/>
  <c r="AU18" i="14"/>
  <c r="AM15" i="14"/>
  <c r="E15" i="14"/>
  <c r="F15" i="14" s="1"/>
  <c r="Q40" i="14"/>
  <c r="T41" i="14"/>
  <c r="T14" i="14"/>
  <c r="O7" i="14"/>
  <c r="N7" i="14"/>
  <c r="O24" i="14"/>
  <c r="N24" i="14"/>
  <c r="L12" i="14"/>
  <c r="K12" i="14"/>
  <c r="AD42" i="14"/>
  <c r="E42" i="14"/>
  <c r="F42" i="14" s="1"/>
  <c r="Q16" i="14"/>
  <c r="AF16" i="14"/>
  <c r="T18" i="14"/>
  <c r="AX49" i="14"/>
  <c r="L41" i="14"/>
  <c r="K41" i="14"/>
  <c r="AO35" i="14"/>
  <c r="AY30" i="14"/>
  <c r="X51" i="14"/>
  <c r="H42" i="14"/>
  <c r="I42" i="14"/>
  <c r="AI15" i="14"/>
  <c r="AG2" i="14"/>
  <c r="J11" i="3"/>
  <c r="Z52" i="14"/>
  <c r="R49" i="14"/>
  <c r="AV6" i="14"/>
  <c r="E6" i="14"/>
  <c r="F6" i="14" s="1"/>
  <c r="H24" i="14"/>
  <c r="I24" i="14"/>
  <c r="F11" i="3"/>
  <c r="O17" i="14"/>
  <c r="N17" i="14"/>
  <c r="H6" i="14"/>
  <c r="I6" i="14"/>
  <c r="L6" i="14"/>
  <c r="K6" i="14"/>
  <c r="I4" i="3"/>
  <c r="Z20" i="14"/>
  <c r="AR22" i="14"/>
  <c r="N47" i="14"/>
  <c r="O47" i="14"/>
  <c r="AM26" i="14"/>
  <c r="AJ43" i="14"/>
  <c r="E43" i="14"/>
  <c r="F43" i="14" s="1"/>
  <c r="AL10" i="14"/>
  <c r="T20" i="14"/>
  <c r="AF14" i="14"/>
  <c r="AV13" i="14"/>
  <c r="K37" i="14"/>
  <c r="L37" i="14"/>
  <c r="K34" i="14"/>
  <c r="L34" i="14"/>
  <c r="AV4" i="14"/>
  <c r="E4" i="14"/>
  <c r="F4" i="14" s="1"/>
  <c r="AM27" i="14"/>
  <c r="H20" i="14"/>
  <c r="I20" i="14"/>
  <c r="K3" i="14"/>
  <c r="L3" i="14"/>
  <c r="P11" i="3"/>
  <c r="AC14" i="14"/>
  <c r="W40" i="14"/>
  <c r="U11" i="14"/>
  <c r="AL18" i="14"/>
  <c r="AD37" i="14"/>
  <c r="H29" i="14"/>
  <c r="I29" i="14"/>
  <c r="H19" i="14"/>
  <c r="I19" i="14"/>
  <c r="H2" i="14"/>
  <c r="I2" i="14"/>
  <c r="AC22" i="14"/>
  <c r="AM38" i="14"/>
  <c r="AV18" i="14"/>
  <c r="AG37" i="14"/>
  <c r="AA47" i="14"/>
  <c r="E47" i="14"/>
  <c r="F47" i="14" s="1"/>
  <c r="AF46" i="14"/>
  <c r="AV46" i="14"/>
  <c r="E22" i="3"/>
  <c r="Q3" i="14"/>
  <c r="AJ52" i="14"/>
  <c r="U18" i="14"/>
  <c r="T21" i="14"/>
  <c r="N51" i="14"/>
  <c r="O51" i="14"/>
  <c r="AP42" i="14"/>
  <c r="O39" i="14"/>
  <c r="N39" i="14"/>
  <c r="K33" i="14"/>
  <c r="L33" i="14"/>
  <c r="AX30" i="14"/>
  <c r="Q28" i="14"/>
  <c r="K44" i="14"/>
  <c r="L44" i="14"/>
  <c r="K21" i="14"/>
  <c r="L21" i="14"/>
  <c r="O30" i="14"/>
  <c r="N30" i="14"/>
  <c r="H28" i="14"/>
  <c r="I28" i="14"/>
  <c r="Q49" i="14"/>
  <c r="X37" i="14"/>
  <c r="N14" i="14"/>
  <c r="O14" i="14"/>
  <c r="U32" i="14"/>
  <c r="L22" i="14"/>
  <c r="K22" i="14"/>
  <c r="AP30" i="14"/>
  <c r="AG14" i="14"/>
  <c r="AV24" i="14"/>
  <c r="E24" i="14"/>
  <c r="F24" i="14" s="1"/>
  <c r="I31" i="14"/>
  <c r="H31" i="14"/>
  <c r="H39" i="14"/>
  <c r="I39" i="14"/>
  <c r="W11" i="14"/>
  <c r="AL41" i="14"/>
  <c r="AP24" i="14"/>
  <c r="N28" i="14"/>
  <c r="O28" i="14"/>
  <c r="AC2" i="14"/>
  <c r="AG36" i="14"/>
  <c r="E36" i="14"/>
  <c r="F36" i="14" s="1"/>
  <c r="O25" i="14"/>
  <c r="N25" i="14"/>
  <c r="AO14" i="14"/>
  <c r="T11" i="14"/>
  <c r="X28" i="14"/>
  <c r="E28" i="14"/>
  <c r="F28" i="14" s="1"/>
  <c r="AM18" i="14"/>
  <c r="AC37" i="14"/>
  <c r="L49" i="14"/>
  <c r="K49" i="14"/>
  <c r="L32" i="14"/>
  <c r="K32" i="14"/>
  <c r="N45" i="14"/>
  <c r="O45" i="14"/>
  <c r="K11" i="3"/>
  <c r="L11" i="14"/>
  <c r="K11" i="14"/>
  <c r="AC49" i="14"/>
  <c r="AL24" i="14"/>
  <c r="AF37" i="14"/>
  <c r="AD30" i="14"/>
  <c r="AV15" i="14"/>
  <c r="AU46" i="14"/>
  <c r="AC5" i="14"/>
  <c r="U24" i="14"/>
  <c r="E51" i="14"/>
  <c r="F51" i="14" s="1"/>
  <c r="W18" i="14"/>
  <c r="AU28" i="14"/>
  <c r="H46" i="14"/>
  <c r="I46" i="14"/>
  <c r="U50" i="14"/>
  <c r="I4" i="14"/>
  <c r="H4" i="14"/>
  <c r="E19" i="3"/>
  <c r="L28" i="14"/>
  <c r="K28" i="14"/>
  <c r="AS11" i="14"/>
  <c r="K5" i="14"/>
  <c r="L5" i="14"/>
  <c r="AU27" i="14"/>
  <c r="AA8" i="14"/>
  <c r="E8" i="14"/>
  <c r="F8" i="14" s="1"/>
  <c r="AX38" i="14"/>
  <c r="H50" i="14"/>
  <c r="I50" i="14"/>
  <c r="Z13" i="14"/>
  <c r="U33" i="14"/>
  <c r="E33" i="14"/>
  <c r="F33" i="14" s="1"/>
  <c r="AS25" i="14"/>
  <c r="W35" i="14"/>
  <c r="R25" i="14"/>
  <c r="W37" i="14"/>
  <c r="O11" i="14"/>
  <c r="N11" i="14"/>
  <c r="R50" i="14"/>
  <c r="AS10" i="14"/>
  <c r="E10" i="14"/>
  <c r="F10" i="14" s="1"/>
  <c r="O6" i="14"/>
  <c r="N6" i="14"/>
  <c r="I40" i="14"/>
  <c r="H40" i="14"/>
  <c r="U45" i="14"/>
  <c r="E45" i="14"/>
  <c r="F45" i="14" s="1"/>
  <c r="N46" i="14"/>
  <c r="O46" i="14"/>
  <c r="O42" i="14"/>
  <c r="N42" i="14"/>
  <c r="AP13" i="14"/>
  <c r="O37" i="14"/>
  <c r="N37" i="14"/>
  <c r="AF20" i="14"/>
  <c r="R11" i="3"/>
  <c r="AG45" i="14"/>
  <c r="AY13" i="14"/>
  <c r="AC35" i="14"/>
  <c r="AO2" i="14"/>
  <c r="N21" i="14"/>
  <c r="O21" i="14"/>
  <c r="T28" i="14"/>
  <c r="L25" i="14"/>
  <c r="K25" i="14"/>
  <c r="AO30" i="14"/>
  <c r="I43" i="14"/>
  <c r="H43" i="14"/>
  <c r="X11" i="14"/>
  <c r="H11" i="3"/>
  <c r="AO24" i="14"/>
  <c r="AD2" i="14"/>
  <c r="L17" i="14"/>
  <c r="K17" i="14"/>
  <c r="AY49" i="14"/>
  <c r="E49" i="14"/>
  <c r="F49" i="14" s="1"/>
  <c r="X45" i="14"/>
  <c r="H34" i="14"/>
  <c r="I34" i="14"/>
  <c r="AS52" i="14"/>
  <c r="E52" i="14"/>
  <c r="F52" i="14" s="1"/>
  <c r="Z10" i="14"/>
  <c r="O19" i="14"/>
  <c r="N19" i="14"/>
  <c r="D11" i="3"/>
  <c r="AY28" i="14"/>
  <c r="AS49" i="14"/>
  <c r="AV52" i="14"/>
  <c r="N36" i="14"/>
  <c r="O36" i="14"/>
  <c r="AL22" i="14"/>
  <c r="AL2" i="14"/>
  <c r="AO20" i="14"/>
  <c r="AV25" i="14"/>
  <c r="AJ13" i="14"/>
  <c r="AM24" i="14"/>
  <c r="L51" i="14"/>
  <c r="K51" i="14"/>
  <c r="T17" i="14"/>
  <c r="U27" i="14"/>
  <c r="AO17" i="14"/>
  <c r="AC30" i="14"/>
  <c r="H52" i="14"/>
  <c r="I52" i="14"/>
  <c r="X4" i="14"/>
  <c r="T24" i="14"/>
  <c r="X18" i="14"/>
  <c r="AD52" i="14"/>
  <c r="AV28" i="14"/>
  <c r="AI18" i="14"/>
  <c r="AD40" i="14"/>
  <c r="E40" i="14"/>
  <c r="F40" i="14" s="1"/>
  <c r="AP45" i="14"/>
  <c r="AA9" i="14"/>
  <c r="E9" i="14"/>
  <c r="F9" i="14" s="1"/>
  <c r="AA32" i="14"/>
  <c r="AV27" i="14"/>
  <c r="AG11" i="14"/>
  <c r="AY38" i="14"/>
  <c r="AI2" i="14"/>
  <c r="AA13" i="14"/>
  <c r="W21" i="14"/>
  <c r="AR25" i="14"/>
  <c r="Q25" i="14"/>
  <c r="E28" i="3"/>
  <c r="I10" i="14"/>
  <c r="H10" i="14"/>
  <c r="I48" i="14"/>
  <c r="H48" i="14"/>
  <c r="X26" i="14"/>
  <c r="E26" i="14"/>
  <c r="F26" i="14" s="1"/>
  <c r="AM14" i="14"/>
  <c r="E14" i="14"/>
  <c r="F14" i="14" s="1"/>
  <c r="O40" i="14"/>
  <c r="N40" i="14"/>
  <c r="AS13" i="14"/>
  <c r="I3" i="14"/>
  <c r="H3" i="14"/>
  <c r="AX20" i="14"/>
  <c r="AI20" i="14"/>
  <c r="X30" i="14"/>
  <c r="AU11" i="14"/>
  <c r="I5" i="14"/>
  <c r="H5" i="14"/>
  <c r="Q11" i="3"/>
  <c r="AV30" i="14"/>
  <c r="AP2" i="14"/>
  <c r="AV45" i="14"/>
  <c r="K14" i="14"/>
  <c r="L14" i="14"/>
  <c r="Q4" i="14"/>
  <c r="AY10" i="14"/>
  <c r="AM36" i="14"/>
  <c r="O52" i="14"/>
  <c r="N52" i="14"/>
  <c r="Q2" i="14"/>
  <c r="T4" i="14"/>
  <c r="O41" i="14"/>
  <c r="N41" i="14"/>
  <c r="Z4" i="14"/>
  <c r="AU43" i="14"/>
  <c r="N16" i="14"/>
  <c r="O16" i="14"/>
  <c r="AR17" i="14"/>
  <c r="AC10" i="14"/>
  <c r="Q22" i="14"/>
  <c r="AG34" i="14"/>
  <c r="E34" i="14"/>
  <c r="F34" i="14" s="1"/>
  <c r="R38" i="14"/>
  <c r="AD4" i="14"/>
  <c r="AI22" i="14"/>
  <c r="Q21" i="14"/>
  <c r="AU41" i="14"/>
  <c r="C11" i="3"/>
  <c r="AU2" i="14"/>
  <c r="AA10" i="14"/>
  <c r="AV26" i="14"/>
  <c r="AM13" i="14"/>
  <c r="AX28" i="14"/>
  <c r="AR49" i="14"/>
  <c r="AP18" i="14"/>
  <c r="AM2" i="14"/>
  <c r="H30" i="14"/>
  <c r="I30" i="14"/>
  <c r="I38" i="14"/>
  <c r="H38" i="14"/>
  <c r="L2" i="14"/>
  <c r="K2" i="14"/>
  <c r="E25" i="3"/>
  <c r="AM30" i="14"/>
  <c r="U42" i="14"/>
  <c r="W4" i="14"/>
  <c r="AY37" i="14"/>
  <c r="AC40" i="14"/>
  <c r="X17" i="14"/>
  <c r="AJ18" i="14"/>
  <c r="R19" i="14"/>
  <c r="X42" i="14"/>
  <c r="AO21" i="14"/>
  <c r="AF6" i="14"/>
  <c r="AO48" i="14"/>
  <c r="AO41" i="14"/>
  <c r="AS38" i="14"/>
  <c r="AF11" i="14"/>
  <c r="AM51" i="14"/>
  <c r="T5" i="14"/>
  <c r="AJ2" i="14"/>
  <c r="I51" i="14"/>
  <c r="H51" i="14"/>
  <c r="K19" i="14"/>
  <c r="L19" i="14"/>
  <c r="AG38" i="14"/>
  <c r="L11" i="3"/>
  <c r="K12" i="3" l="1"/>
  <c r="K13" i="3"/>
  <c r="C6" i="3"/>
  <c r="A6" i="3"/>
  <c r="C13" i="3"/>
  <c r="C12" i="3"/>
  <c r="H13" i="3"/>
  <c r="H12" i="3"/>
  <c r="E13" i="3"/>
  <c r="E12" i="3"/>
  <c r="F12" i="3"/>
  <c r="L12" i="3"/>
  <c r="L13" i="3"/>
  <c r="D13" i="3"/>
  <c r="D12" i="3"/>
  <c r="F13" i="3"/>
  <c r="J12" i="3"/>
  <c r="J13" i="3"/>
  <c r="N12" i="3"/>
  <c r="N13" i="3"/>
  <c r="M12" i="3"/>
  <c r="M13" i="3"/>
  <c r="G13" i="3"/>
  <c r="G12" i="3"/>
  <c r="I12" i="3"/>
  <c r="I13" i="3"/>
  <c r="Q13" i="3"/>
  <c r="Q12" i="3"/>
  <c r="I5" i="3"/>
  <c r="I7" i="3"/>
  <c r="I6" i="3"/>
  <c r="R12" i="3"/>
  <c r="R13" i="3"/>
  <c r="P13" i="3"/>
  <c r="P12" i="3"/>
  <c r="O13" i="3"/>
  <c r="O12" i="3"/>
  <c r="A7" i="3" l="1"/>
  <c r="C7" i="3"/>
  <c r="B11" i="3"/>
  <c r="B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<sst xmlns="http://schemas.openxmlformats.org/spreadsheetml/2006/main" count="4739" uniqueCount="155">
  <si>
    <t>Total Gen</t>
  </si>
  <si>
    <t>Coal</t>
  </si>
  <si>
    <t>Petroleum Liquids</t>
  </si>
  <si>
    <t>Petroleum Coke</t>
  </si>
  <si>
    <t>Natural Gas</t>
  </si>
  <si>
    <t>Other Gases</t>
  </si>
  <si>
    <t>Hydroelectric</t>
  </si>
  <si>
    <t>Wind</t>
  </si>
  <si>
    <t>Biomass</t>
  </si>
  <si>
    <t>Geothermal</t>
  </si>
  <si>
    <t>Solar PV</t>
  </si>
  <si>
    <t>Solar Thermal</t>
  </si>
  <si>
    <t>Fossil Fuels</t>
  </si>
  <si>
    <t>Renewables</t>
  </si>
  <si>
    <t>Other</t>
  </si>
  <si>
    <t>Month</t>
  </si>
  <si>
    <t xml:space="preserve">Nuclear </t>
  </si>
  <si>
    <t>yymm</t>
  </si>
  <si>
    <t>Total Con</t>
  </si>
  <si>
    <t>Price</t>
  </si>
  <si>
    <t>Energy Imported</t>
  </si>
  <si>
    <t>MWh</t>
  </si>
  <si>
    <t>Electricity Generated</t>
  </si>
  <si>
    <t>Imports</t>
  </si>
  <si>
    <t>% of Consumption</t>
  </si>
  <si>
    <t>Electricity Consumed</t>
  </si>
  <si>
    <t>% of Generation</t>
  </si>
  <si>
    <t>--</t>
  </si>
  <si>
    <t>Error</t>
  </si>
  <si>
    <t>$/MWh</t>
  </si>
  <si>
    <t>California</t>
  </si>
  <si>
    <t>Maryland</t>
  </si>
  <si>
    <t>Pennsylvania</t>
  </si>
  <si>
    <t>District of Columbia</t>
  </si>
  <si>
    <t>Delaware</t>
  </si>
  <si>
    <t>Virginia</t>
  </si>
  <si>
    <t>West Virginia</t>
  </si>
  <si>
    <t>Alabama</t>
  </si>
  <si>
    <t>Alaska</t>
  </si>
  <si>
    <t>Arizona</t>
  </si>
  <si>
    <t>Arkansas</t>
  </si>
  <si>
    <t>Colorado</t>
  </si>
  <si>
    <t>Connecticut</t>
  </si>
  <si>
    <t>Florida</t>
  </si>
  <si>
    <t>Georgia</t>
  </si>
  <si>
    <t>Hawaii</t>
  </si>
  <si>
    <t>Idaho</t>
  </si>
  <si>
    <t>Illinois</t>
  </si>
  <si>
    <t>Indiana</t>
  </si>
  <si>
    <t>Iowa</t>
  </si>
  <si>
    <t>Kansas</t>
  </si>
  <si>
    <t>Louisiana</t>
  </si>
  <si>
    <t>Maine</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</si>
  <si>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</si>
  <si>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</si>
  <si>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</si>
  <si>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</si>
  <si>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</si>
  <si>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</si>
  <si>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</si>
  <si>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</si>
  <si>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</si>
  <si>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</si>
  <si>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</si>
  <si>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</si>
  <si>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</si>
  <si>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</si>
  <si>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</si>
  <si>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</si>
  <si>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</si>
  <si>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Rhode Island</t>
  </si>
  <si>
    <t>South Carolina</t>
  </si>
  <si>
    <t>South Dakota</t>
  </si>
  <si>
    <t>Tennessee</t>
  </si>
  <si>
    <t>Texas</t>
  </si>
  <si>
    <t>Utah</t>
  </si>
  <si>
    <t>Vermont</t>
  </si>
  <si>
    <t>Washington</t>
  </si>
  <si>
    <t>Wisconsin</t>
  </si>
  <si>
    <t>Wyoming</t>
  </si>
  <si>
    <t>Kentucky</t>
  </si>
  <si>
    <t>State</t>
  </si>
  <si>
    <t>Generation</t>
  </si>
  <si>
    <t>Consumption</t>
  </si>
  <si>
    <t>Imports %</t>
  </si>
  <si>
    <t>Fossil Fuels % gen</t>
  </si>
  <si>
    <t>Fossil Fuels % con</t>
  </si>
  <si>
    <t>Renewables % gen</t>
  </si>
  <si>
    <t>Renewables % con</t>
  </si>
  <si>
    <t>Nuclear % gen</t>
  </si>
  <si>
    <t>Nuclear % con</t>
  </si>
  <si>
    <t>Other % gen</t>
  </si>
  <si>
    <t>Other % con</t>
  </si>
  <si>
    <t>Coal % gen</t>
  </si>
  <si>
    <t>Coal % con</t>
  </si>
  <si>
    <t>Petroleum liquids</t>
  </si>
  <si>
    <t>Petroleum liquids % gen</t>
  </si>
  <si>
    <t>Petroleum liquids % con</t>
  </si>
  <si>
    <t>Petroleum Coke % gen</t>
  </si>
  <si>
    <t>Petroleum Coke % con</t>
  </si>
  <si>
    <t>Natural Gas % gen</t>
  </si>
  <si>
    <t>Natural Gas % con</t>
  </si>
  <si>
    <t>Other Gases % gen</t>
  </si>
  <si>
    <t>Other Gases % con</t>
  </si>
  <si>
    <t>Hydroelectric % gen</t>
  </si>
  <si>
    <t>Hydroeelctric % con</t>
  </si>
  <si>
    <t xml:space="preserve">Wind </t>
  </si>
  <si>
    <t>Wind % gen</t>
  </si>
  <si>
    <t>Wind % con</t>
  </si>
  <si>
    <t>Biomass % gen</t>
  </si>
  <si>
    <t>Biomass % con</t>
  </si>
  <si>
    <t>Geothermal % gen</t>
  </si>
  <si>
    <t>Geothermal % con</t>
  </si>
  <si>
    <t>Solar PV % gen</t>
  </si>
  <si>
    <t>Solar PV % con</t>
  </si>
  <si>
    <t>Solar thermal</t>
  </si>
  <si>
    <t>Solar thermal % con</t>
  </si>
  <si>
    <t>Solar thermal % gen</t>
  </si>
  <si>
    <t xml:space="preserve">National Average Price </t>
  </si>
  <si>
    <t xml:space="preserve">State Average Price </t>
  </si>
  <si>
    <t>State - National Price</t>
  </si>
  <si>
    <t>State/National Price</t>
  </si>
  <si>
    <t>State electricity expenses</t>
  </si>
  <si>
    <t>Net Imports</t>
  </si>
  <si>
    <t>State Overview</t>
  </si>
  <si>
    <t>Compare States</t>
  </si>
  <si>
    <t xml:space="preserve">In this tab you can enter any state into the highlighted cell (B2) and receive information on the electrical generation and consumption in that state. The document also includes information on electricity price and sources. The top section of the document shows the trailing 12 month's, and the most recent monthly data is below it. All data is typically 2  months behind the current date, due to when the source data becomes available. </t>
  </si>
  <si>
    <t xml:space="preserve">This tab is used to compare states based on useful metrics. Simply select the column with the metric you are intersted in comparing and sort that data. This can show you which states have the lowest prices, highest consumption, most renewable energy generation, etc. The 12 month trailing average data is used for  this table, however there is typically 2 month delay in this due to when the source data becomes available. </t>
  </si>
  <si>
    <t>Other Information</t>
  </si>
  <si>
    <t>Trailing 12 month electric generation mix</t>
  </si>
  <si>
    <t>Document</t>
  </si>
  <si>
    <t>Calculated</t>
  </si>
  <si>
    <t>1.4.A</t>
  </si>
  <si>
    <t>1.5.A</t>
  </si>
  <si>
    <t>NM</t>
  </si>
  <si>
    <t>1.6.A</t>
  </si>
  <si>
    <t>1.7.A</t>
  </si>
  <si>
    <t>1.8.A</t>
  </si>
  <si>
    <t>Nuclear</t>
  </si>
  <si>
    <t>1.9.A</t>
  </si>
  <si>
    <t>1.10.A</t>
  </si>
  <si>
    <t>1.14.A</t>
  </si>
  <si>
    <t>1.15.A</t>
  </si>
  <si>
    <t>1.16.A</t>
  </si>
  <si>
    <t>1.17.A</t>
  </si>
  <si>
    <t>1.18.A</t>
  </si>
  <si>
    <t>1.13.A</t>
  </si>
  <si>
    <t>Total Gen Calc</t>
  </si>
  <si>
    <t>% error</t>
  </si>
  <si>
    <t>5.4.A</t>
  </si>
  <si>
    <t>Average Price ($/MWh)</t>
  </si>
  <si>
    <t>5.6.A</t>
  </si>
  <si>
    <t xml:space="preserve">Trailing 12 months </t>
  </si>
  <si>
    <t>State:</t>
  </si>
  <si>
    <t>All data comes from the US Energy Information Administration Electric Power Monthly reports. Other tabs in this document are typically not used, unless data for a specific month is required. They are labeled in the format YYMM. Please email any questions, comments, concerns, or requests to alexkohn@renewverde.com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</si>
</sst>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family val="2"/>
    </font>
    <font>
      <sz val="8"/>
      <name val="Aptos Narrow"/>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28">
    <xf numFmtId="0" fontId="0" fillId="0" borderId="0" xfId="0"/>
    <xf numFmtId="16" fontId="0" fillId="0" borderId="0" xfId="0" applyNumberFormat="1"/>
    <xf numFmtId="10" fontId="0" fillId="0" borderId="0" xfId="1" applyNumberFormat="1" applyFont="1"/>
    <xf numFmtId="0" fontId="2" fillId="0" borderId="0" xfId="0" applyFont="1"/>
    <xf numFmtId="17" fontId="0" fillId="0" borderId="0" xfId="0" applyNumberFormat="1"/>
    <xf numFmtId="0" fontId="0" fillId="0" borderId="0" xfId="0" applyAlignment="1">
      <alignment horizontal="right"/>
    </xf>
    <xf numFmtId="17" fontId="2" fillId="0" borderId="0" xfId="0" applyNumberFormat="1" applyFont="1"/>
    <xf numFmtId="0" fontId="0" fillId="0" borderId="0" xfId="0" quotePrefix="1"/>
    <xf numFmtId="10" fontId="0" fillId="0" borderId="0" xfId="0" applyNumberFormat="1"/>
    <xf numFmtId="2" fontId="0" fillId="0" borderId="0" xfId="0" applyNumberFormat="1"/>
    <xf numFmtId="0" fontId="0" fillId="0" borderId="1" xfId="0" applyBorder="1"/>
    <xf numFmtId="0" fontId="2" fillId="2" borderId="0" xfId="0" applyFont="1" applyFill="1"/>
    <xf numFmtId="17" fontId="0" fillId="0" borderId="1" xfId="0" applyNumberFormat="1" applyBorder="1"/>
    <xf numFmtId="0" fontId="3" fillId="0" borderId="0" xfId="0" applyFont="1" applyAlignment="1">
      <alignment vertical="center"/>
    </xf>
    <xf numFmtId="10" fontId="3" fillId="0" borderId="0" xfId="1" applyNumberFormat="1" applyFont="1" applyAlignment="1">
      <alignment vertical="center"/>
    </xf>
    <xf numFmtId="10" fontId="2" fillId="0" borderId="0" xfId="1" applyNumberFormat="1" applyFont="1"/>
    <xf numFmtId="44" fontId="2" fillId="0" borderId="0" xfId="2" applyFont="1"/>
    <xf numFmtId="44" fontId="3" fillId="0" borderId="0" xfId="2" applyFont="1"/>
    <xf numFmtId="44" fontId="3" fillId="0" borderId="0" xfId="2" applyFont="1" applyAlignment="1">
      <alignment vertical="center"/>
    </xf>
    <xf numFmtId="44" fontId="0" fillId="0" borderId="0" xfId="2" applyFont="1"/>
    <xf numFmtId="0" fontId="0" fillId="0" borderId="0" xfId="1" applyNumberFormat="1" applyFont="1"/>
    <xf numFmtId="44" fontId="0" fillId="0" borderId="0" xfId="0" applyNumberFormat="1"/>
    <xf numFmtId="164" fontId="0" fillId="0" borderId="0" xfId="2" applyNumberFormat="1" applyFont="1"/>
    <xf numFmtId="0" fontId="2" fillId="0" borderId="2" xfId="0" applyFont="1" applyBorder="1"/>
    <xf numFmtId="0" fontId="0" fillId="0" borderId="2" xfId="0" applyBorder="1"/>
    <xf numFmtId="0" fontId="0" fillId="0" borderId="0" xfId="0" applyAlignment="1">
      <alignment horizontal="center"/>
    </xf>
    <xf numFmtId="0" fontId="0" fillId="0" borderId="0" xfId="0" applyAlignment="1">
      <alignment horizontal="left" vertical="top" wrapText="1"/>
    </xf>
    <xf numFmtId="0" fontId="2" fillId="0" borderId="0" xfId="0" applyFont="1" applyAlignment="1">
      <alignment horizontal="center"/>
    </xf>
  </cellXfs>
  <cellStyles count="3">
    <cellStyle name="Currency" xfId="2" builtinId="4"/>
    <cellStyle name="Normal" xfId="0" builtinId="0"/>
    <cellStyle name="Percent" xfId="1" builtinId="5"/>
  </cellStyles>
  <dxfs count="51">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Aptos"/>
        <family val="2"/>
        <scheme val="none"/>
      </font>
      <numFmt numFmtId="34" formatCode="_(&quot;$&quot;* #,##0.00_);_(&quot;$&quot;* \(#,##0.00\);_(&quot;$&quot;* &quot;-&quot;??_);_(@_)"/>
      <alignment horizontal="general" vertical="center" textRotation="0" wrapText="0" indent="0" justifyLastLine="0" shrinkToFit="0" readingOrder="0"/>
    </dxf>
    <dxf>
      <numFmt numFmtId="0" formatCode="General"/>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7E45CE-8F85-470A-A925-EB90ADB1EEF3}" name="Table1" displayName="Table1" ref="A1:AY52" totalsRowShown="0" headerRowDxfId="50">
  <autoFilter ref="A1:AY52" xr:uid="{F17E45CE-8F85-470A-A925-EB90ADB1EEF3}"/>
  <sortState xmlns:xlrd2="http://schemas.microsoft.com/office/spreadsheetml/2017/richdata2" ref="A2:AY52">
    <sortCondition descending="1" ref="C1:C52"/>
  </sortState>
  <tableColumns count="51">
    <tableColumn id="1" xr3:uid="{9F2C4C2B-4F89-43BC-A517-E38500A9F987}" name="State"/>
    <tableColumn id="2" xr3:uid="{BCE96A7C-EF16-4F57-B275-1187EF175D30}" name="Consumption" dataDxfId="49">
      <calculatedColumnFormula array="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calculatedColumnFormula>
    </tableColumn>
    <tableColumn id="21" xr3:uid="{EA77118F-AC27-4321-BB25-E6C88D8CDB41}" name="Price" dataDxfId="48" dataCellStyle="Currency">
      <calculatedColumnFormula array="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calculatedColumnFormula>
    </tableColumn>
    <tableColumn id="3" xr3:uid="{4A4E7EF2-5AEC-4FB6-86F6-32FBC904F77F}" name="Generation" dataDxfId="47">
      <calculatedColumnFormula array="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calculatedColumnFormula>
    </tableColumn>
    <tableColumn id="4" xr3:uid="{3F24C052-40C7-4D63-AF25-DD179D5E4CED}" name="Imports" dataDxfId="46">
      <calculatedColumnFormula>Table1[[#This Row],[Consumption]]-Table1[[#This Row],[Generation]]</calculatedColumnFormula>
    </tableColumn>
    <tableColumn id="5" xr3:uid="{E030BB66-96EB-4D70-BD6B-BF7165203471}" name="Imports %" dataDxfId="45">
      <calculatedColumnFormula>Table1[[#This Row],[Imports]]/Table1[[#This Row],[Consumption]]</calculatedColumnFormula>
    </tableColumn>
    <tableColumn id="6" xr3:uid="{1CA746E7-B51B-4577-BC71-2680D9CAA6ED}" name="Fossil Fuels" dataDxfId="44">
      <calculatedColumnFormula array="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calculatedColumnFormula>
    </tableColumn>
    <tableColumn id="22" xr3:uid="{4505EEB6-799B-49E0-9DB9-97EB4F343885}" name="Fossil Fuels % gen" dataDxfId="43" dataCellStyle="Percent">
      <calculatedColumnFormula>Table1[[#This Row],[Fossil Fuels]]/Table1[[#This Row],[Generation]]</calculatedColumnFormula>
    </tableColumn>
    <tableColumn id="25" xr3:uid="{BBB2C01B-18B8-49AB-82C7-4CC37089445B}" name="Fossil Fuels % con" dataDxfId="42" dataCellStyle="Percent">
      <calculatedColumnFormula>Table1[[#This Row],[Fossil Fuels]]/Table1[[#This Row],[Consumption]]</calculatedColumnFormula>
    </tableColumn>
    <tableColumn id="23" xr3:uid="{98FA8C1A-B183-40D5-B6D3-4AC2E24A6050}" name="Renewables" dataDxfId="41">
      <calculatedColumnFormula array="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calculatedColumnFormula>
    </tableColumn>
    <tableColumn id="24" xr3:uid="{E04E91D9-FB16-4B6A-AE52-8AF385FC5096}" name="Renewables % gen" dataDxfId="40" dataCellStyle="Percent">
      <calculatedColumnFormula>Table1[[#This Row],[Renewables]]/Table1[[#This Row],[Generation]]</calculatedColumnFormula>
    </tableColumn>
    <tableColumn id="26" xr3:uid="{9708A31C-9EB0-4743-A826-0962162F89A0}" name="Renewables % con" dataDxfId="39" dataCellStyle="Percent">
      <calculatedColumnFormula>Table1[[#This Row],[Renewables]]/Table1[[#This Row],[Consumption]]</calculatedColumnFormula>
    </tableColumn>
    <tableColumn id="7" xr3:uid="{3150764B-719F-4F90-B4BE-B18BDC341B49}" name="Nuclear " dataDxfId="38">
      <calculatedColumnFormula array="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calculatedColumnFormula>
    </tableColumn>
    <tableColumn id="27" xr3:uid="{06232F37-96EA-482B-BD5F-85FA954E7530}" name="Nuclear % gen" dataDxfId="37" dataCellStyle="Percent">
      <calculatedColumnFormula>Table1[[#This Row],[Nuclear ]]/Table1[[#This Row],[Generation]]</calculatedColumnFormula>
    </tableColumn>
    <tableColumn id="28" xr3:uid="{8A324807-56AC-4615-9C09-CDF1F811AEE8}" name="Nuclear % con" dataDxfId="36" dataCellStyle="Percent">
      <calculatedColumnFormula>Table1[[#This Row],[Nuclear ]]/Table1[[#This Row],[Consumption]]</calculatedColumnFormula>
    </tableColumn>
    <tableColumn id="8" xr3:uid="{6CFE186A-D621-435B-950F-7B7A3EE97D3F}" name="Other" dataDxfId="35">
      <calculatedColumnFormula>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calculatedColumnFormula>
    </tableColumn>
    <tableColumn id="29" xr3:uid="{79112CE9-4E21-4B6F-BFC7-34C58BB785A4}" name="Other % gen" dataDxfId="34" dataCellStyle="Percent">
      <calculatedColumnFormula>Table1[[#This Row],[Other]]/Table1[[#This Row],[Generation]]</calculatedColumnFormula>
    </tableColumn>
    <tableColumn id="30" xr3:uid="{15FDB456-BCC0-4DF5-9BD7-E0A87C9991EF}" name="Other % con" dataDxfId="33" dataCellStyle="Percent">
      <calculatedColumnFormula>Table1[[#This Row],[Other]]/Table1[[#This Row],[Consumption]]</calculatedColumnFormula>
    </tableColumn>
    <tableColumn id="9" xr3:uid="{ADA185AC-3411-4D0A-B8F4-299F5A4B1C13}" name="Coal" dataDxfId="32">
      <calculatedColumnFormula>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calculatedColumnFormula>
    </tableColumn>
    <tableColumn id="10" xr3:uid="{1B588D7D-4FA1-4760-8D7F-C457FC28D446}" name="Coal % gen" dataDxfId="31" dataCellStyle="Percent">
      <calculatedColumnFormula>Table1[[#This Row],[Coal]]/Table1[[#This Row],[Generation]]</calculatedColumnFormula>
    </tableColumn>
    <tableColumn id="11" xr3:uid="{F2D3B389-8C05-4173-9B33-5A395BCD29BA}" name="Coal % con" dataDxfId="30" dataCellStyle="Percent">
      <calculatedColumnFormula>Table1[[#This Row],[Coal]]/Table1[[#This Row],[Consumption]]</calculatedColumnFormula>
    </tableColumn>
    <tableColumn id="12" xr3:uid="{6B551D34-587A-484E-89F3-74EE350036F8}" name="Petroleum liquids" dataDxfId="29">
      <calculatedColumnFormula>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calculatedColumnFormula>
    </tableColumn>
    <tableColumn id="13" xr3:uid="{1E94EA8F-9463-4A5B-8309-F23444C65547}" name="Petroleum liquids % gen" dataDxfId="28" dataCellStyle="Percent">
      <calculatedColumnFormula>Table1[[#This Row],[Petroleum liquids]]/Table1[[#This Row],[Generation]]</calculatedColumnFormula>
    </tableColumn>
    <tableColumn id="14" xr3:uid="{C4433DEE-4ECF-468D-9537-0511CC44382A}" name="Petroleum liquids % con" dataDxfId="27" dataCellStyle="Percent">
      <calculatedColumnFormula>Table1[[#This Row],[Petroleum liquids]]/Table1[[#This Row],[Consumption]]</calculatedColumnFormula>
    </tableColumn>
    <tableColumn id="15" xr3:uid="{00248687-45D1-4D70-9EDA-67C895C7D032}" name="Petroleum Coke" dataDxfId="26">
      <calculatedColumnFormula>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calculatedColumnFormula>
    </tableColumn>
    <tableColumn id="16" xr3:uid="{8FBE2F7B-4482-4BBF-B22C-F3259D053131}" name="Petroleum Coke % gen" dataDxfId="25" dataCellStyle="Percent">
      <calculatedColumnFormula>Table1[[#This Row],[Petroleum Coke]]/Table1[[#This Row],[Generation]]</calculatedColumnFormula>
    </tableColumn>
    <tableColumn id="17" xr3:uid="{02753270-9BC6-4893-9162-CCDA57AF8598}" name="Petroleum Coke % con" dataDxfId="24" dataCellStyle="Percent">
      <calculatedColumnFormula>Table1[[#This Row],[Petroleum Coke]]/Table1[[#This Row],[Consumption]]</calculatedColumnFormula>
    </tableColumn>
    <tableColumn id="18" xr3:uid="{928D4CF4-1976-4AE1-A9C8-797B9693BE73}" name="Natural Gas" dataDxfId="23">
      <calculatedColumnFormula>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calculatedColumnFormula>
    </tableColumn>
    <tableColumn id="19" xr3:uid="{9946C407-8AC4-4654-AAA7-AFBC958BFC2C}" name="Natural Gas % gen" dataDxfId="22" dataCellStyle="Percent">
      <calculatedColumnFormula>Table1[[#This Row],[Natural Gas]]/Table1[[#This Row],[Generation]]</calculatedColumnFormula>
    </tableColumn>
    <tableColumn id="20" xr3:uid="{DE203CF9-D9D0-4667-907C-AF8D916EFCC3}" name="Natural Gas % con" dataDxfId="21" dataCellStyle="Percent">
      <calculatedColumnFormula>Table1[[#This Row],[Natural Gas]]/Table1[[#This Row],[Consumption]]</calculatedColumnFormula>
    </tableColumn>
    <tableColumn id="31" xr3:uid="{2FC5F1C8-3793-4B15-BC6E-8B1D1E08FAAC}" name="Other Gases" dataDxfId="20" dataCellStyle="Percent">
      <calculatedColumnFormula>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calculatedColumnFormula>
    </tableColumn>
    <tableColumn id="32" xr3:uid="{891FC816-D2D5-406E-ACC2-84A6A3605ED2}" name="Other Gases % gen" dataDxfId="19" dataCellStyle="Percent">
      <calculatedColumnFormula>Table1[[#This Row],[Other Gases]]/Table1[[#This Row],[Generation]]</calculatedColumnFormula>
    </tableColumn>
    <tableColumn id="33" xr3:uid="{F6866027-3B6B-4BEE-B490-C97547F6BF22}" name="Other Gases % con" dataDxfId="18" dataCellStyle="Percent">
      <calculatedColumnFormula>Table1[[#This Row],[Other Gases]]/Table1[[#This Row],[Consumption]]</calculatedColumnFormula>
    </tableColumn>
    <tableColumn id="34" xr3:uid="{46E81473-8156-4B0C-9D26-0AED41B407BC}" name="Hydroelectric" dataDxfId="17" dataCellStyle="Percent">
      <calculatedColumnFormula>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calculatedColumnFormula>
    </tableColumn>
    <tableColumn id="35" xr3:uid="{02575A23-29FF-4544-A1C7-3CDB7A86969E}" name="Hydroelectric % gen" dataDxfId="16" dataCellStyle="Percent">
      <calculatedColumnFormula>Table1[[#This Row],[Hydroelectric]]/Table1[[#This Row],[Generation]]</calculatedColumnFormula>
    </tableColumn>
    <tableColumn id="36" xr3:uid="{3F5EE7A9-246E-437E-9D28-C20CB24E3FA6}" name="Hydroeelctric % con" dataDxfId="15" dataCellStyle="Percent">
      <calculatedColumnFormula>Table1[[#This Row],[Hydroelectric]]/Table1[[#This Row],[Consumption]]</calculatedColumnFormula>
    </tableColumn>
    <tableColumn id="37" xr3:uid="{AC90D801-C861-4FE3-95E0-012111135DD6}" name="Wind " dataDxfId="14" dataCellStyle="Percent">
      <calculatedColumnFormula>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calculatedColumnFormula>
    </tableColumn>
    <tableColumn id="38" xr3:uid="{196D0E00-C13C-4592-A8BB-402730EDD84F}" name="Wind % gen" dataDxfId="13" dataCellStyle="Percent">
      <calculatedColumnFormula>Table1[[#This Row],[Wind ]]/Table1[[#This Row],[Generation]]</calculatedColumnFormula>
    </tableColumn>
    <tableColumn id="39" xr3:uid="{654C56BB-1380-4531-A068-699DF8E962D9}" name="Wind % con" dataDxfId="12" dataCellStyle="Percent">
      <calculatedColumnFormula>Table1[[#This Row],[Wind ]]/Table1[[#This Row],[Consumption]]</calculatedColumnFormula>
    </tableColumn>
    <tableColumn id="40" xr3:uid="{6079CB40-C0A0-4211-BCF5-EB2947CC6959}" name="Biomass" dataDxfId="11" dataCellStyle="Percent">
      <calculatedColumnFormula>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calculatedColumnFormula>
    </tableColumn>
    <tableColumn id="41" xr3:uid="{2375F27A-1FB6-45D9-9CB5-D3BA88879F41}" name="Biomass % gen" dataDxfId="10" dataCellStyle="Percent">
      <calculatedColumnFormula>Table1[[#This Row],[Biomass]]/Table1[[#This Row],[Generation]]</calculatedColumnFormula>
    </tableColumn>
    <tableColumn id="42" xr3:uid="{23560956-E888-4C29-8BA2-0E755DC22D1D}" name="Biomass % con" dataDxfId="9" dataCellStyle="Percent">
      <calculatedColumnFormula>Table1[[#This Row],[Biomass]]/Table1[[#This Row],[Consumption]]</calculatedColumnFormula>
    </tableColumn>
    <tableColumn id="43" xr3:uid="{2B3380C1-E78A-4BFE-A688-799810A038D8}" name="Geothermal" dataDxfId="8" dataCellStyle="Percent">
      <calculatedColumnFormula>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calculatedColumnFormula>
    </tableColumn>
    <tableColumn id="44" xr3:uid="{C51BD51D-53B3-4791-8CD3-955D25F83C03}" name="Geothermal % gen" dataDxfId="7" dataCellStyle="Percent">
      <calculatedColumnFormula>Table1[[#This Row],[Geothermal]]/Table1[[#This Row],[Generation]]</calculatedColumnFormula>
    </tableColumn>
    <tableColumn id="45" xr3:uid="{871144A6-4CF9-4362-89AB-EC51263EC6F6}" name="Geothermal % con" dataDxfId="6" dataCellStyle="Percent">
      <calculatedColumnFormula>Table1[[#This Row],[Geothermal]]/Table1[[#This Row],[Consumption]]</calculatedColumnFormula>
    </tableColumn>
    <tableColumn id="46" xr3:uid="{DF90E624-7899-44CB-A0CA-644A47C25F06}" name="Solar PV" dataDxfId="5" dataCellStyle="Percent">
      <calculatedColumnFormula>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calculatedColumnFormula>
    </tableColumn>
    <tableColumn id="47" xr3:uid="{E0E582B8-B643-4D1F-A370-742792DBA3DA}" name="Solar PV % gen" dataDxfId="4" dataCellStyle="Percent">
      <calculatedColumnFormula>Table1[[#This Row],[Solar PV]]/Table1[[#This Row],[Generation]]</calculatedColumnFormula>
    </tableColumn>
    <tableColumn id="48" xr3:uid="{3B42F531-EEFB-4E38-90AA-ECFCAE526CA3}" name="Solar PV % con" dataDxfId="3" dataCellStyle="Percent">
      <calculatedColumnFormula>Table1[[#This Row],[Solar PV]]/Table1[[#This Row],[Consumption]]</calculatedColumnFormula>
    </tableColumn>
    <tableColumn id="49" xr3:uid="{81785727-05CD-46ED-A22D-CCDFB3042FE6}" name="Solar thermal" dataDxfId="2" dataCellStyle="Percent">
      <calculatedColumnFormula>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calculatedColumnFormula>
    </tableColumn>
    <tableColumn id="50" xr3:uid="{3AE1E823-53A4-4117-8530-2228A1E65B5C}" name="Solar thermal % gen" dataDxfId="1" dataCellStyle="Percent">
      <calculatedColumnFormula>Table1[[#This Row],[Solar thermal]]/Table1[[#This Row],[Generation]]</calculatedColumnFormula>
    </tableColumn>
    <tableColumn id="51" xr3:uid="{BBE248AF-2A42-4DE3-B7F0-A9ADC9F3A774}" name="Solar thermal % con" dataDxfId="0" dataCellStyle="Percent">
      <calculatedColumnFormula>Table1[[#This Row],[Solar thermal]]/Table1[[#This Row],[Consumption]]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0641-1E98-4775-B1D4-DB722DA21E0D}">
  <dimension ref="A1:H8"/>
  <sheetViews>
    <sheetView zoomScaleNormal="100" workbookViewId="0">
      <selection activeCell="I6" sqref="I6"/>
    </sheetView>
  </sheetViews>
  <sheetFormatPr defaultRowHeight="14.75" x14ac:dyDescent="0.75"/>
  <sheetData>
    <row r="1" spans="1:8" x14ac:dyDescent="0.75">
      <c r="A1" s="25" t="str">
        <f>'State Overview'!D1</f>
        <v>Data from 01/23 through 12/23</v>
      </c>
      <c r="B1" s="25"/>
      <c r="C1" s="25"/>
      <c r="D1" s="25"/>
      <c r="E1" s="25"/>
      <c r="F1" s="25"/>
      <c r="G1" s="25"/>
      <c r="H1" s="25"/>
    </row>
    <row r="2" spans="1:8" x14ac:dyDescent="0.75">
      <c r="A2" s="25"/>
      <c r="B2" s="25"/>
      <c r="C2" s="25"/>
      <c r="D2" s="25"/>
      <c r="E2" s="25"/>
      <c r="F2" s="25"/>
      <c r="G2" s="25"/>
      <c r="H2" s="25"/>
    </row>
    <row r="3" spans="1:8" x14ac:dyDescent="0.75">
      <c r="A3" s="27" t="s">
        <v>124</v>
      </c>
      <c r="B3" s="27"/>
      <c r="C3" s="27"/>
      <c r="D3" s="27"/>
      <c r="E3" s="27"/>
      <c r="F3" s="27"/>
      <c r="G3" s="27"/>
      <c r="H3" s="27"/>
    </row>
    <row r="4" spans="1:8" ht="105.5" customHeight="1" x14ac:dyDescent="0.75">
      <c r="A4" s="26" t="s">
        <v>126</v>
      </c>
      <c r="B4" s="26"/>
      <c r="C4" s="26"/>
      <c r="D4" s="26"/>
      <c r="E4" s="26"/>
      <c r="F4" s="26"/>
      <c r="G4" s="26"/>
      <c r="H4" s="26"/>
    </row>
    <row r="5" spans="1:8" x14ac:dyDescent="0.75">
      <c r="A5" s="27" t="s">
        <v>125</v>
      </c>
      <c r="B5" s="27"/>
      <c r="C5" s="27"/>
      <c r="D5" s="27"/>
      <c r="E5" s="27"/>
      <c r="F5" s="27"/>
      <c r="G5" s="27"/>
      <c r="H5" s="27"/>
    </row>
    <row r="6" spans="1:8" ht="105.5" customHeight="1" x14ac:dyDescent="0.75">
      <c r="A6" s="26" t="s">
        <v>127</v>
      </c>
      <c r="B6" s="26"/>
      <c r="C6" s="26"/>
      <c r="D6" s="26"/>
      <c r="E6" s="26"/>
      <c r="F6" s="26"/>
      <c r="G6" s="26"/>
      <c r="H6" s="26"/>
    </row>
    <row r="7" spans="1:8" x14ac:dyDescent="0.75">
      <c r="A7" s="27" t="s">
        <v>128</v>
      </c>
      <c r="B7" s="27"/>
      <c r="C7" s="27"/>
      <c r="D7" s="27"/>
      <c r="E7" s="27"/>
      <c r="F7" s="27"/>
      <c r="G7" s="27"/>
      <c r="H7" s="27"/>
    </row>
    <row r="8" spans="1:8" ht="70" customHeight="1" x14ac:dyDescent="0.75">
      <c r="A8" s="26" t="s">
        <v>154</v>
      </c>
      <c r="B8" s="26"/>
      <c r="C8" s="26"/>
      <c r="D8" s="26"/>
      <c r="E8" s="26"/>
      <c r="F8" s="26"/>
      <c r="G8" s="26"/>
      <c r="H8" s="26"/>
    </row>
  </sheetData>
  <mergeCells count="8">
    <mergeCell ref="A1:H1"/>
    <mergeCell ref="A2:H2"/>
    <mergeCell ref="A6:H6"/>
    <mergeCell ref="A7:H7"/>
    <mergeCell ref="A8:H8"/>
    <mergeCell ref="A4:H4"/>
    <mergeCell ref="A3:H3"/>
    <mergeCell ref="A5:H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671FC-51F4-4555-8381-59A894441B43}">
  <dimension ref="A1:BA23"/>
  <sheetViews>
    <sheetView workbookViewId="0">
      <selection activeCell="J11" sqref="J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3500</v>
      </c>
      <c r="D2">
        <v>23313</v>
      </c>
      <c r="E2">
        <v>45</v>
      </c>
      <c r="F2">
        <v>503</v>
      </c>
      <c r="G2">
        <v>10512</v>
      </c>
      <c r="H2">
        <v>5419</v>
      </c>
      <c r="I2">
        <v>13926</v>
      </c>
      <c r="J2">
        <v>632</v>
      </c>
      <c r="K2">
        <v>12934</v>
      </c>
      <c r="L2">
        <v>6526</v>
      </c>
      <c r="M2">
        <v>25516</v>
      </c>
      <c r="N2">
        <v>5668</v>
      </c>
      <c r="O2">
        <v>4500</v>
      </c>
      <c r="P2">
        <v>27752</v>
      </c>
      <c r="Q2">
        <v>14917</v>
      </c>
      <c r="R2">
        <v>986</v>
      </c>
      <c r="S2">
        <v>1687</v>
      </c>
      <c r="T2">
        <v>17406</v>
      </c>
      <c r="U2">
        <v>9043</v>
      </c>
      <c r="V2">
        <v>5580</v>
      </c>
      <c r="W2">
        <v>5381</v>
      </c>
      <c r="X2">
        <v>10167</v>
      </c>
      <c r="Y2">
        <v>1293</v>
      </c>
      <c r="Z2">
        <v>2325</v>
      </c>
      <c r="AA2">
        <v>12176</v>
      </c>
      <c r="AB2">
        <v>5556</v>
      </c>
      <c r="AC2">
        <v>7439</v>
      </c>
      <c r="AD2">
        <v>7127</v>
      </c>
      <c r="AE2">
        <v>2318</v>
      </c>
      <c r="AF2">
        <v>3566</v>
      </c>
      <c r="AG2">
        <v>4899</v>
      </c>
      <c r="AH2">
        <v>1808</v>
      </c>
      <c r="AI2">
        <v>5975</v>
      </c>
      <c r="AJ2">
        <v>3269</v>
      </c>
      <c r="AK2">
        <v>12766</v>
      </c>
      <c r="AL2">
        <v>13647</v>
      </c>
      <c r="AM2">
        <v>3642.33</v>
      </c>
      <c r="AN2">
        <v>13708</v>
      </c>
      <c r="AO2">
        <v>10087</v>
      </c>
      <c r="AP2">
        <v>5525</v>
      </c>
      <c r="AQ2">
        <v>1134</v>
      </c>
      <c r="AR2">
        <v>9690</v>
      </c>
      <c r="AS2">
        <v>1604</v>
      </c>
      <c r="AT2">
        <v>6919</v>
      </c>
      <c r="AU2">
        <v>58973</v>
      </c>
      <c r="AV2">
        <v>3538</v>
      </c>
      <c r="AW2">
        <v>234</v>
      </c>
      <c r="AX2">
        <v>9172</v>
      </c>
      <c r="AY2">
        <v>6456</v>
      </c>
      <c r="AZ2">
        <v>3872</v>
      </c>
      <c r="BA2">
        <v>6981</v>
      </c>
    </row>
    <row r="3" spans="1:53" x14ac:dyDescent="0.75">
      <c r="A3" t="s">
        <v>1</v>
      </c>
      <c r="B3" t="s">
        <v>132</v>
      </c>
      <c r="C3">
        <v>176</v>
      </c>
      <c r="D3">
        <v>1268</v>
      </c>
      <c r="E3">
        <v>0</v>
      </c>
      <c r="F3">
        <v>14</v>
      </c>
      <c r="G3">
        <v>146</v>
      </c>
      <c r="H3">
        <v>4845</v>
      </c>
      <c r="I3">
        <v>1883</v>
      </c>
      <c r="J3">
        <v>58</v>
      </c>
      <c r="K3">
        <v>1022</v>
      </c>
      <c r="L3">
        <v>1741</v>
      </c>
      <c r="M3">
        <v>22</v>
      </c>
      <c r="N3">
        <v>1616</v>
      </c>
      <c r="O3">
        <v>0</v>
      </c>
      <c r="P3">
        <v>1019</v>
      </c>
      <c r="Q3">
        <v>2201</v>
      </c>
      <c r="R3">
        <v>0</v>
      </c>
      <c r="S3">
        <v>0</v>
      </c>
      <c r="T3">
        <v>3103</v>
      </c>
      <c r="U3">
        <v>4167</v>
      </c>
      <c r="V3">
        <v>1803</v>
      </c>
      <c r="W3">
        <v>1733</v>
      </c>
      <c r="X3">
        <v>272</v>
      </c>
      <c r="Y3">
        <v>2</v>
      </c>
      <c r="Z3">
        <v>0</v>
      </c>
      <c r="AA3">
        <v>2738</v>
      </c>
      <c r="AB3">
        <v>1149</v>
      </c>
      <c r="AC3">
        <v>417</v>
      </c>
      <c r="AD3">
        <v>4223</v>
      </c>
      <c r="AE3">
        <v>993</v>
      </c>
      <c r="AF3">
        <v>1973</v>
      </c>
      <c r="AG3">
        <v>275</v>
      </c>
      <c r="AH3">
        <v>18</v>
      </c>
      <c r="AI3">
        <v>0</v>
      </c>
      <c r="AJ3">
        <v>746</v>
      </c>
      <c r="AK3">
        <v>0</v>
      </c>
      <c r="AL3">
        <v>1551</v>
      </c>
      <c r="AM3">
        <v>2100</v>
      </c>
      <c r="AN3">
        <v>2992</v>
      </c>
      <c r="AO3">
        <v>882</v>
      </c>
      <c r="AP3">
        <v>0</v>
      </c>
      <c r="AQ3">
        <v>0</v>
      </c>
      <c r="AR3">
        <v>1432</v>
      </c>
      <c r="AS3">
        <v>145</v>
      </c>
      <c r="AT3">
        <v>1950</v>
      </c>
      <c r="AU3">
        <v>7370</v>
      </c>
      <c r="AV3">
        <v>1580</v>
      </c>
      <c r="AW3">
        <v>0</v>
      </c>
      <c r="AX3">
        <v>355</v>
      </c>
      <c r="AY3">
        <v>2072</v>
      </c>
      <c r="AZ3">
        <v>2395</v>
      </c>
      <c r="BA3">
        <v>4390</v>
      </c>
    </row>
    <row r="4" spans="1:53" x14ac:dyDescent="0.75">
      <c r="A4" t="s">
        <v>2</v>
      </c>
      <c r="B4" t="s">
        <v>133</v>
      </c>
      <c r="C4">
        <v>20</v>
      </c>
      <c r="D4" t="s">
        <v>134</v>
      </c>
      <c r="E4" t="s">
        <v>134</v>
      </c>
      <c r="F4" t="s">
        <v>134</v>
      </c>
      <c r="G4">
        <v>13</v>
      </c>
      <c r="H4">
        <v>12</v>
      </c>
      <c r="I4" t="s">
        <v>134</v>
      </c>
      <c r="J4">
        <v>89</v>
      </c>
      <c r="K4" t="s">
        <v>134</v>
      </c>
      <c r="L4">
        <v>3</v>
      </c>
      <c r="M4">
        <v>5</v>
      </c>
      <c r="N4" t="s">
        <v>134</v>
      </c>
      <c r="O4" t="s">
        <v>134</v>
      </c>
      <c r="P4">
        <v>14</v>
      </c>
      <c r="Q4">
        <v>20</v>
      </c>
      <c r="R4">
        <v>637</v>
      </c>
      <c r="S4">
        <v>0</v>
      </c>
      <c r="T4">
        <v>1</v>
      </c>
      <c r="U4">
        <v>11</v>
      </c>
      <c r="V4" t="s">
        <v>134</v>
      </c>
      <c r="W4">
        <v>7</v>
      </c>
      <c r="X4">
        <v>1</v>
      </c>
      <c r="Y4">
        <v>5</v>
      </c>
      <c r="Z4">
        <v>9</v>
      </c>
      <c r="AA4">
        <v>8</v>
      </c>
      <c r="AB4" t="s">
        <v>134</v>
      </c>
      <c r="AC4">
        <v>0.26</v>
      </c>
      <c r="AD4">
        <v>15</v>
      </c>
      <c r="AE4" t="s">
        <v>134</v>
      </c>
      <c r="AF4" t="s">
        <v>134</v>
      </c>
      <c r="AG4">
        <v>0.5</v>
      </c>
      <c r="AH4" t="s">
        <v>134</v>
      </c>
      <c r="AI4" t="s">
        <v>134</v>
      </c>
      <c r="AJ4" t="s">
        <v>134</v>
      </c>
      <c r="AK4">
        <v>24</v>
      </c>
      <c r="AL4">
        <v>7</v>
      </c>
      <c r="AM4" t="s">
        <v>134</v>
      </c>
      <c r="AN4">
        <v>12</v>
      </c>
      <c r="AO4">
        <v>3</v>
      </c>
      <c r="AP4" t="s">
        <v>134</v>
      </c>
      <c r="AQ4" t="s">
        <v>134</v>
      </c>
      <c r="AR4">
        <v>8</v>
      </c>
      <c r="AS4" t="s">
        <v>134</v>
      </c>
      <c r="AT4">
        <v>15</v>
      </c>
      <c r="AU4">
        <v>16</v>
      </c>
      <c r="AV4">
        <v>3</v>
      </c>
      <c r="AW4" t="s">
        <v>134</v>
      </c>
      <c r="AX4" t="s">
        <v>134</v>
      </c>
      <c r="AY4" t="s">
        <v>134</v>
      </c>
      <c r="AZ4">
        <v>3</v>
      </c>
      <c r="BA4">
        <v>3</v>
      </c>
    </row>
    <row r="5" spans="1:53" x14ac:dyDescent="0.75">
      <c r="A5" t="s">
        <v>3</v>
      </c>
      <c r="B5" t="s">
        <v>135</v>
      </c>
      <c r="C5">
        <v>0</v>
      </c>
      <c r="D5">
        <v>0</v>
      </c>
      <c r="E5">
        <v>0</v>
      </c>
      <c r="F5">
        <v>0</v>
      </c>
      <c r="G5">
        <v>0</v>
      </c>
      <c r="H5">
        <v>0</v>
      </c>
      <c r="I5">
        <v>0</v>
      </c>
      <c r="J5">
        <v>0</v>
      </c>
      <c r="K5">
        <v>0</v>
      </c>
      <c r="L5">
        <v>0</v>
      </c>
      <c r="M5">
        <v>0</v>
      </c>
      <c r="N5">
        <v>0</v>
      </c>
      <c r="O5">
        <v>0</v>
      </c>
      <c r="P5">
        <v>140</v>
      </c>
      <c r="Q5" t="s">
        <v>134</v>
      </c>
      <c r="R5">
        <v>0</v>
      </c>
      <c r="S5">
        <v>0</v>
      </c>
      <c r="T5">
        <v>0</v>
      </c>
      <c r="U5">
        <v>0</v>
      </c>
      <c r="V5">
        <v>0</v>
      </c>
      <c r="W5">
        <v>0</v>
      </c>
      <c r="X5">
        <v>0</v>
      </c>
      <c r="Y5">
        <v>0</v>
      </c>
      <c r="Z5">
        <v>0</v>
      </c>
      <c r="AA5">
        <v>152</v>
      </c>
      <c r="AB5">
        <v>0</v>
      </c>
      <c r="AC5">
        <v>0</v>
      </c>
      <c r="AD5">
        <v>0</v>
      </c>
      <c r="AE5">
        <v>34</v>
      </c>
      <c r="AF5">
        <v>0</v>
      </c>
      <c r="AG5">
        <v>0</v>
      </c>
      <c r="AH5">
        <v>0</v>
      </c>
      <c r="AI5">
        <v>0</v>
      </c>
      <c r="AJ5">
        <v>0</v>
      </c>
      <c r="AK5">
        <v>0</v>
      </c>
      <c r="AL5">
        <v>0</v>
      </c>
      <c r="AM5">
        <v>0</v>
      </c>
      <c r="AN5">
        <v>105</v>
      </c>
      <c r="AO5">
        <v>0</v>
      </c>
      <c r="AP5">
        <v>0</v>
      </c>
      <c r="AQ5">
        <v>0</v>
      </c>
      <c r="AR5">
        <v>0</v>
      </c>
      <c r="AS5">
        <v>0</v>
      </c>
      <c r="AT5">
        <v>0</v>
      </c>
      <c r="AU5">
        <v>3</v>
      </c>
      <c r="AV5">
        <v>0</v>
      </c>
      <c r="AW5">
        <v>0</v>
      </c>
      <c r="AX5">
        <v>0</v>
      </c>
      <c r="AY5">
        <v>0</v>
      </c>
      <c r="AZ5">
        <v>0</v>
      </c>
      <c r="BA5">
        <v>0</v>
      </c>
    </row>
    <row r="6" spans="1:53" x14ac:dyDescent="0.75">
      <c r="A6" t="s">
        <v>4</v>
      </c>
      <c r="B6" t="s">
        <v>136</v>
      </c>
      <c r="C6">
        <v>1517</v>
      </c>
      <c r="D6">
        <v>14482</v>
      </c>
      <c r="E6">
        <v>10</v>
      </c>
      <c r="F6">
        <v>421</v>
      </c>
      <c r="G6">
        <v>6585</v>
      </c>
      <c r="H6">
        <v>320</v>
      </c>
      <c r="I6">
        <v>7123</v>
      </c>
      <c r="J6">
        <v>320</v>
      </c>
      <c r="K6">
        <v>6622</v>
      </c>
      <c r="L6">
        <v>2761</v>
      </c>
      <c r="M6">
        <v>9381</v>
      </c>
      <c r="N6">
        <v>1891</v>
      </c>
      <c r="O6">
        <v>2654</v>
      </c>
      <c r="P6">
        <v>21318</v>
      </c>
      <c r="Q6">
        <v>6418</v>
      </c>
      <c r="R6">
        <v>0</v>
      </c>
      <c r="S6">
        <v>625</v>
      </c>
      <c r="T6">
        <v>4125</v>
      </c>
      <c r="U6">
        <v>3734</v>
      </c>
      <c r="V6">
        <v>1221</v>
      </c>
      <c r="W6">
        <v>794</v>
      </c>
      <c r="X6">
        <v>7909</v>
      </c>
      <c r="Y6">
        <v>471</v>
      </c>
      <c r="Z6">
        <v>1433</v>
      </c>
      <c r="AA6">
        <v>5948</v>
      </c>
      <c r="AB6">
        <v>1824</v>
      </c>
      <c r="AC6">
        <v>5634</v>
      </c>
      <c r="AD6">
        <v>1427</v>
      </c>
      <c r="AE6">
        <v>110</v>
      </c>
      <c r="AF6">
        <v>251</v>
      </c>
      <c r="AG6">
        <v>2643</v>
      </c>
      <c r="AH6">
        <v>632</v>
      </c>
      <c r="AI6">
        <v>2785</v>
      </c>
      <c r="AJ6">
        <v>1095</v>
      </c>
      <c r="AK6">
        <v>6860</v>
      </c>
      <c r="AL6">
        <v>6327</v>
      </c>
      <c r="AM6">
        <v>311</v>
      </c>
      <c r="AN6">
        <v>8247</v>
      </c>
      <c r="AO6">
        <v>6061</v>
      </c>
      <c r="AP6">
        <v>2350</v>
      </c>
      <c r="AQ6">
        <v>966</v>
      </c>
      <c r="AR6">
        <v>2594</v>
      </c>
      <c r="AS6">
        <v>262</v>
      </c>
      <c r="AT6">
        <v>1862</v>
      </c>
      <c r="AU6">
        <v>34116</v>
      </c>
      <c r="AV6">
        <v>1127</v>
      </c>
      <c r="AW6">
        <v>0.04</v>
      </c>
      <c r="AX6">
        <v>1849</v>
      </c>
      <c r="AY6">
        <v>2747</v>
      </c>
      <c r="AZ6">
        <v>759</v>
      </c>
      <c r="BA6">
        <v>2176</v>
      </c>
    </row>
    <row r="7" spans="1:53" x14ac:dyDescent="0.75">
      <c r="A7" t="s">
        <v>5</v>
      </c>
      <c r="B7" t="s">
        <v>137</v>
      </c>
      <c r="C7">
        <v>0</v>
      </c>
      <c r="D7">
        <v>41</v>
      </c>
      <c r="E7">
        <v>0</v>
      </c>
      <c r="F7">
        <v>21</v>
      </c>
      <c r="G7">
        <v>0</v>
      </c>
      <c r="H7">
        <v>4</v>
      </c>
      <c r="I7">
        <v>0</v>
      </c>
      <c r="J7">
        <v>0</v>
      </c>
      <c r="K7">
        <v>0</v>
      </c>
      <c r="L7">
        <v>0</v>
      </c>
      <c r="M7">
        <v>112</v>
      </c>
      <c r="N7">
        <v>0</v>
      </c>
      <c r="O7">
        <v>0</v>
      </c>
      <c r="P7">
        <v>0.01</v>
      </c>
      <c r="Q7">
        <v>0</v>
      </c>
      <c r="R7">
        <v>0</v>
      </c>
      <c r="S7">
        <v>0</v>
      </c>
      <c r="T7">
        <v>13</v>
      </c>
      <c r="U7">
        <v>177</v>
      </c>
      <c r="V7">
        <v>0</v>
      </c>
      <c r="W7">
        <v>0</v>
      </c>
      <c r="X7">
        <v>106</v>
      </c>
      <c r="Y7">
        <v>0</v>
      </c>
      <c r="Z7">
        <v>0</v>
      </c>
      <c r="AA7">
        <v>26</v>
      </c>
      <c r="AB7">
        <v>0</v>
      </c>
      <c r="AC7">
        <v>0</v>
      </c>
      <c r="AD7">
        <v>0</v>
      </c>
      <c r="AE7">
        <v>0.04</v>
      </c>
      <c r="AF7">
        <v>0</v>
      </c>
      <c r="AG7">
        <v>0</v>
      </c>
      <c r="AH7">
        <v>0</v>
      </c>
      <c r="AI7">
        <v>21</v>
      </c>
      <c r="AJ7">
        <v>0</v>
      </c>
      <c r="AK7">
        <v>0</v>
      </c>
      <c r="AL7">
        <v>0</v>
      </c>
      <c r="AM7">
        <v>2</v>
      </c>
      <c r="AN7">
        <v>67</v>
      </c>
      <c r="AO7">
        <v>0</v>
      </c>
      <c r="AP7">
        <v>0</v>
      </c>
      <c r="AQ7">
        <v>0</v>
      </c>
      <c r="AR7">
        <v>0</v>
      </c>
      <c r="AS7">
        <v>0</v>
      </c>
      <c r="AT7">
        <v>1</v>
      </c>
      <c r="AU7">
        <v>218</v>
      </c>
      <c r="AV7">
        <v>0.01</v>
      </c>
      <c r="AW7">
        <v>0</v>
      </c>
      <c r="AX7">
        <v>22</v>
      </c>
      <c r="AY7">
        <v>0</v>
      </c>
      <c r="AZ7">
        <v>30</v>
      </c>
      <c r="BA7">
        <v>0</v>
      </c>
    </row>
    <row r="8" spans="1:53" x14ac:dyDescent="0.75">
      <c r="A8" t="s">
        <v>12</v>
      </c>
      <c r="B8" t="s">
        <v>131</v>
      </c>
      <c r="C8">
        <v>1713</v>
      </c>
      <c r="D8">
        <v>15791</v>
      </c>
      <c r="E8">
        <v>10</v>
      </c>
      <c r="F8">
        <v>456</v>
      </c>
      <c r="G8">
        <v>6744</v>
      </c>
      <c r="H8">
        <v>5181</v>
      </c>
      <c r="I8">
        <v>9006</v>
      </c>
      <c r="J8">
        <v>467</v>
      </c>
      <c r="K8">
        <v>7644</v>
      </c>
      <c r="L8">
        <v>4505</v>
      </c>
      <c r="M8">
        <v>9520</v>
      </c>
      <c r="N8">
        <v>3507</v>
      </c>
      <c r="O8">
        <v>2654</v>
      </c>
      <c r="P8">
        <v>22491.01</v>
      </c>
      <c r="Q8">
        <v>8639</v>
      </c>
      <c r="R8">
        <v>637</v>
      </c>
      <c r="S8">
        <v>625</v>
      </c>
      <c r="T8">
        <v>7242</v>
      </c>
      <c r="U8">
        <v>8089</v>
      </c>
      <c r="V8">
        <v>3024</v>
      </c>
      <c r="W8">
        <v>2534</v>
      </c>
      <c r="X8">
        <v>8288</v>
      </c>
      <c r="Y8">
        <v>478</v>
      </c>
      <c r="Z8">
        <v>1442</v>
      </c>
      <c r="AA8">
        <v>8872</v>
      </c>
      <c r="AB8">
        <v>2973</v>
      </c>
      <c r="AC8">
        <v>6051.26</v>
      </c>
      <c r="AD8">
        <v>5665</v>
      </c>
      <c r="AE8">
        <v>1137.04</v>
      </c>
      <c r="AF8">
        <v>2224</v>
      </c>
      <c r="AG8">
        <v>2918.5</v>
      </c>
      <c r="AH8">
        <v>650</v>
      </c>
      <c r="AI8">
        <v>2806</v>
      </c>
      <c r="AJ8">
        <v>1841</v>
      </c>
      <c r="AK8">
        <v>6884</v>
      </c>
      <c r="AL8">
        <v>7885</v>
      </c>
      <c r="AM8">
        <v>2413</v>
      </c>
      <c r="AN8">
        <v>11423</v>
      </c>
      <c r="AO8">
        <v>6946</v>
      </c>
      <c r="AP8">
        <v>2350</v>
      </c>
      <c r="AQ8">
        <v>966</v>
      </c>
      <c r="AR8">
        <v>4034</v>
      </c>
      <c r="AS8">
        <v>407</v>
      </c>
      <c r="AT8">
        <v>3828</v>
      </c>
      <c r="AU8">
        <v>41723</v>
      </c>
      <c r="AV8">
        <v>2710.01</v>
      </c>
      <c r="AW8">
        <v>0.04</v>
      </c>
      <c r="AX8">
        <v>2226</v>
      </c>
      <c r="AY8">
        <v>4819</v>
      </c>
      <c r="AZ8">
        <v>3187</v>
      </c>
      <c r="BA8">
        <v>6569</v>
      </c>
    </row>
    <row r="9" spans="1:53" x14ac:dyDescent="0.75">
      <c r="A9" t="s">
        <v>138</v>
      </c>
      <c r="B9" t="s">
        <v>139</v>
      </c>
      <c r="C9">
        <v>1280</v>
      </c>
      <c r="D9">
        <v>6709</v>
      </c>
      <c r="E9">
        <v>0</v>
      </c>
      <c r="F9">
        <v>0</v>
      </c>
      <c r="G9">
        <v>2667</v>
      </c>
      <c r="H9">
        <v>0</v>
      </c>
      <c r="I9">
        <v>3918</v>
      </c>
      <c r="J9">
        <v>0</v>
      </c>
      <c r="K9">
        <v>2930</v>
      </c>
      <c r="L9">
        <v>1359</v>
      </c>
      <c r="M9">
        <v>1652</v>
      </c>
      <c r="N9">
        <v>0</v>
      </c>
      <c r="O9">
        <v>1514</v>
      </c>
      <c r="P9">
        <v>2634</v>
      </c>
      <c r="Q9">
        <v>4645</v>
      </c>
      <c r="R9">
        <v>0</v>
      </c>
      <c r="S9">
        <v>0</v>
      </c>
      <c r="T9">
        <v>8536</v>
      </c>
      <c r="U9">
        <v>0</v>
      </c>
      <c r="V9">
        <v>0</v>
      </c>
      <c r="W9">
        <v>766</v>
      </c>
      <c r="X9">
        <v>1413</v>
      </c>
      <c r="Y9">
        <v>0</v>
      </c>
      <c r="Z9">
        <v>0</v>
      </c>
      <c r="AA9">
        <v>2436</v>
      </c>
      <c r="AB9">
        <v>1254</v>
      </c>
      <c r="AC9">
        <v>1031</v>
      </c>
      <c r="AD9">
        <v>894</v>
      </c>
      <c r="AE9">
        <v>0</v>
      </c>
      <c r="AF9">
        <v>501</v>
      </c>
      <c r="AG9">
        <v>0</v>
      </c>
      <c r="AH9">
        <v>926</v>
      </c>
      <c r="AI9">
        <v>2556</v>
      </c>
      <c r="AJ9">
        <v>0</v>
      </c>
      <c r="AK9">
        <v>2194</v>
      </c>
      <c r="AL9">
        <v>3827</v>
      </c>
      <c r="AM9">
        <v>0</v>
      </c>
      <c r="AN9">
        <v>1570</v>
      </c>
      <c r="AO9">
        <v>0</v>
      </c>
      <c r="AP9">
        <v>0</v>
      </c>
      <c r="AQ9">
        <v>0</v>
      </c>
      <c r="AR9">
        <v>4929</v>
      </c>
      <c r="AS9">
        <v>0</v>
      </c>
      <c r="AT9">
        <v>2295</v>
      </c>
      <c r="AU9">
        <v>3610</v>
      </c>
      <c r="AV9">
        <v>0</v>
      </c>
      <c r="AW9">
        <v>0</v>
      </c>
      <c r="AX9">
        <v>842</v>
      </c>
      <c r="AY9">
        <v>873</v>
      </c>
      <c r="AZ9">
        <v>0</v>
      </c>
      <c r="BA9">
        <v>0</v>
      </c>
    </row>
    <row r="10" spans="1:53" x14ac:dyDescent="0.75">
      <c r="A10" t="s">
        <v>6</v>
      </c>
      <c r="B10" t="s">
        <v>140</v>
      </c>
      <c r="C10">
        <v>155</v>
      </c>
      <c r="D10">
        <v>245</v>
      </c>
      <c r="E10">
        <v>0</v>
      </c>
      <c r="F10">
        <v>0</v>
      </c>
      <c r="G10">
        <v>119</v>
      </c>
      <c r="H10">
        <v>127</v>
      </c>
      <c r="I10">
        <v>708</v>
      </c>
      <c r="J10">
        <v>154</v>
      </c>
      <c r="K10">
        <v>421</v>
      </c>
      <c r="L10">
        <v>293</v>
      </c>
      <c r="M10">
        <v>3348</v>
      </c>
      <c r="N10">
        <v>141</v>
      </c>
      <c r="O10">
        <v>39</v>
      </c>
      <c r="P10" t="s">
        <v>134</v>
      </c>
      <c r="Q10">
        <v>300</v>
      </c>
      <c r="R10" t="s">
        <v>134</v>
      </c>
      <c r="S10">
        <v>702</v>
      </c>
      <c r="T10" t="s">
        <v>134</v>
      </c>
      <c r="U10">
        <v>38</v>
      </c>
      <c r="V10">
        <v>94</v>
      </c>
      <c r="W10">
        <v>1</v>
      </c>
      <c r="X10">
        <v>60</v>
      </c>
      <c r="Y10">
        <v>302</v>
      </c>
      <c r="Z10">
        <v>101</v>
      </c>
      <c r="AA10">
        <v>119</v>
      </c>
      <c r="AB10">
        <v>66</v>
      </c>
      <c r="AC10">
        <v>0</v>
      </c>
      <c r="AD10">
        <v>90</v>
      </c>
      <c r="AE10">
        <v>742</v>
      </c>
      <c r="AF10">
        <v>97</v>
      </c>
      <c r="AG10">
        <v>110</v>
      </c>
      <c r="AH10">
        <v>138</v>
      </c>
      <c r="AI10">
        <v>0</v>
      </c>
      <c r="AJ10" t="s">
        <v>134</v>
      </c>
      <c r="AK10">
        <v>2322</v>
      </c>
      <c r="AL10">
        <v>411</v>
      </c>
      <c r="AM10">
        <v>180</v>
      </c>
      <c r="AN10">
        <v>42</v>
      </c>
      <c r="AO10">
        <v>146</v>
      </c>
      <c r="AP10">
        <v>1998</v>
      </c>
      <c r="AQ10" t="s">
        <v>134</v>
      </c>
      <c r="AR10">
        <v>230</v>
      </c>
      <c r="AS10">
        <v>351</v>
      </c>
      <c r="AT10">
        <v>693</v>
      </c>
      <c r="AU10">
        <v>96</v>
      </c>
      <c r="AV10">
        <v>65</v>
      </c>
      <c r="AW10">
        <v>124</v>
      </c>
      <c r="AX10">
        <v>5371</v>
      </c>
      <c r="AY10">
        <v>168</v>
      </c>
      <c r="AZ10">
        <v>78</v>
      </c>
      <c r="BA10">
        <v>325</v>
      </c>
    </row>
    <row r="11" spans="1:53" x14ac:dyDescent="0.75">
      <c r="A11" t="s">
        <v>7</v>
      </c>
      <c r="B11" t="s">
        <v>141</v>
      </c>
      <c r="C11">
        <v>22</v>
      </c>
      <c r="D11">
        <v>185</v>
      </c>
      <c r="E11">
        <v>0</v>
      </c>
      <c r="F11">
        <v>0.04</v>
      </c>
      <c r="G11">
        <v>2</v>
      </c>
      <c r="H11">
        <v>78</v>
      </c>
      <c r="I11">
        <v>0</v>
      </c>
      <c r="J11" t="s">
        <v>134</v>
      </c>
      <c r="K11">
        <v>236</v>
      </c>
      <c r="L11">
        <v>0</v>
      </c>
      <c r="M11">
        <v>1221</v>
      </c>
      <c r="N11">
        <v>1311</v>
      </c>
      <c r="O11">
        <v>1</v>
      </c>
      <c r="P11">
        <v>0</v>
      </c>
      <c r="Q11">
        <v>0</v>
      </c>
      <c r="R11">
        <v>59</v>
      </c>
      <c r="S11">
        <v>164</v>
      </c>
      <c r="T11">
        <v>1099</v>
      </c>
      <c r="U11">
        <v>406</v>
      </c>
      <c r="V11">
        <v>2320</v>
      </c>
      <c r="W11">
        <v>2047</v>
      </c>
      <c r="X11">
        <v>0</v>
      </c>
      <c r="Y11">
        <v>121</v>
      </c>
      <c r="Z11">
        <v>10</v>
      </c>
      <c r="AA11">
        <v>448</v>
      </c>
      <c r="AB11">
        <v>838</v>
      </c>
      <c r="AC11">
        <v>25</v>
      </c>
      <c r="AD11">
        <v>371</v>
      </c>
      <c r="AE11">
        <v>362</v>
      </c>
      <c r="AF11">
        <v>705</v>
      </c>
      <c r="AG11">
        <v>32</v>
      </c>
      <c r="AH11">
        <v>19</v>
      </c>
      <c r="AI11">
        <v>1</v>
      </c>
      <c r="AJ11">
        <v>904</v>
      </c>
      <c r="AK11">
        <v>344</v>
      </c>
      <c r="AL11">
        <v>25</v>
      </c>
      <c r="AM11">
        <v>1043</v>
      </c>
      <c r="AN11">
        <v>104</v>
      </c>
      <c r="AO11">
        <v>2897</v>
      </c>
      <c r="AP11">
        <v>764</v>
      </c>
      <c r="AQ11">
        <v>9</v>
      </c>
      <c r="AR11">
        <v>0</v>
      </c>
      <c r="AS11">
        <v>792</v>
      </c>
      <c r="AT11" t="s">
        <v>134</v>
      </c>
      <c r="AU11">
        <v>8495</v>
      </c>
      <c r="AV11">
        <v>78</v>
      </c>
      <c r="AW11">
        <v>24</v>
      </c>
      <c r="AX11">
        <v>494</v>
      </c>
      <c r="AY11">
        <v>88</v>
      </c>
      <c r="AZ11">
        <v>541</v>
      </c>
      <c r="BA11">
        <v>0</v>
      </c>
    </row>
    <row r="12" spans="1:53" x14ac:dyDescent="0.75">
      <c r="A12" t="s">
        <v>8</v>
      </c>
      <c r="B12" t="s">
        <v>142</v>
      </c>
      <c r="C12">
        <v>29</v>
      </c>
      <c r="D12">
        <v>134</v>
      </c>
      <c r="E12">
        <v>4</v>
      </c>
      <c r="F12">
        <v>5</v>
      </c>
      <c r="G12">
        <v>273</v>
      </c>
      <c r="H12" t="s">
        <v>134</v>
      </c>
      <c r="I12">
        <v>292</v>
      </c>
      <c r="J12">
        <v>3</v>
      </c>
      <c r="K12">
        <v>16</v>
      </c>
      <c r="L12">
        <v>65</v>
      </c>
      <c r="M12">
        <v>425</v>
      </c>
      <c r="N12">
        <v>6</v>
      </c>
      <c r="O12">
        <v>48</v>
      </c>
      <c r="P12">
        <v>272</v>
      </c>
      <c r="Q12">
        <v>460</v>
      </c>
      <c r="R12">
        <v>26</v>
      </c>
      <c r="S12">
        <v>36</v>
      </c>
      <c r="T12">
        <v>23</v>
      </c>
      <c r="U12">
        <v>20</v>
      </c>
      <c r="V12">
        <v>20</v>
      </c>
      <c r="W12">
        <v>6</v>
      </c>
      <c r="X12">
        <v>164</v>
      </c>
      <c r="Y12">
        <v>137</v>
      </c>
      <c r="Z12">
        <v>80</v>
      </c>
      <c r="AA12">
        <v>174</v>
      </c>
      <c r="AB12">
        <v>98</v>
      </c>
      <c r="AC12">
        <v>100</v>
      </c>
      <c r="AD12">
        <v>11</v>
      </c>
      <c r="AE12">
        <v>3</v>
      </c>
      <c r="AF12">
        <v>8</v>
      </c>
      <c r="AG12">
        <v>5</v>
      </c>
      <c r="AH12">
        <v>67</v>
      </c>
      <c r="AI12">
        <v>58</v>
      </c>
      <c r="AJ12">
        <v>1</v>
      </c>
      <c r="AK12">
        <v>137</v>
      </c>
      <c r="AL12">
        <v>122</v>
      </c>
      <c r="AM12">
        <v>0</v>
      </c>
      <c r="AN12">
        <v>26</v>
      </c>
      <c r="AO12">
        <v>32</v>
      </c>
      <c r="AP12">
        <v>80</v>
      </c>
      <c r="AQ12">
        <v>20</v>
      </c>
      <c r="AR12">
        <v>174</v>
      </c>
      <c r="AS12" t="s">
        <v>134</v>
      </c>
      <c r="AT12">
        <v>38</v>
      </c>
      <c r="AU12">
        <v>118</v>
      </c>
      <c r="AV12">
        <v>7</v>
      </c>
      <c r="AW12">
        <v>35</v>
      </c>
      <c r="AX12">
        <v>98</v>
      </c>
      <c r="AY12">
        <v>92</v>
      </c>
      <c r="AZ12">
        <v>0</v>
      </c>
      <c r="BA12">
        <v>36</v>
      </c>
    </row>
    <row r="13" spans="1:53" x14ac:dyDescent="0.75">
      <c r="A13" t="s">
        <v>9</v>
      </c>
      <c r="B13" t="s">
        <v>143</v>
      </c>
      <c r="C13">
        <v>0</v>
      </c>
      <c r="D13">
        <v>0</v>
      </c>
      <c r="E13">
        <v>0</v>
      </c>
      <c r="F13">
        <v>0</v>
      </c>
      <c r="G13">
        <v>0</v>
      </c>
      <c r="H13">
        <v>0</v>
      </c>
      <c r="I13">
        <v>0</v>
      </c>
      <c r="J13">
        <v>0</v>
      </c>
      <c r="K13">
        <v>0</v>
      </c>
      <c r="L13">
        <v>0</v>
      </c>
      <c r="M13">
        <v>940</v>
      </c>
      <c r="N13">
        <v>0</v>
      </c>
      <c r="O13">
        <v>0</v>
      </c>
      <c r="P13">
        <v>0</v>
      </c>
      <c r="Q13">
        <v>0</v>
      </c>
      <c r="R13">
        <v>22</v>
      </c>
      <c r="S13">
        <v>6</v>
      </c>
      <c r="T13">
        <v>0</v>
      </c>
      <c r="U13">
        <v>0</v>
      </c>
      <c r="V13">
        <v>0</v>
      </c>
      <c r="W13">
        <v>0</v>
      </c>
      <c r="X13">
        <v>0</v>
      </c>
      <c r="Y13">
        <v>0</v>
      </c>
      <c r="Z13">
        <v>0</v>
      </c>
      <c r="AA13">
        <v>0</v>
      </c>
      <c r="AB13">
        <v>0</v>
      </c>
      <c r="AC13">
        <v>0</v>
      </c>
      <c r="AD13">
        <v>0</v>
      </c>
      <c r="AE13">
        <v>0</v>
      </c>
      <c r="AF13">
        <v>0</v>
      </c>
      <c r="AG13">
        <v>297</v>
      </c>
      <c r="AH13">
        <v>0</v>
      </c>
      <c r="AI13">
        <v>0</v>
      </c>
      <c r="AJ13">
        <v>1</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271</v>
      </c>
      <c r="D14">
        <v>247</v>
      </c>
      <c r="E14">
        <v>31</v>
      </c>
      <c r="F14">
        <v>39</v>
      </c>
      <c r="G14">
        <v>879</v>
      </c>
      <c r="H14">
        <v>33</v>
      </c>
      <c r="I14" t="s">
        <v>134</v>
      </c>
      <c r="J14" t="s">
        <v>134</v>
      </c>
      <c r="K14">
        <v>1558</v>
      </c>
      <c r="L14">
        <v>301</v>
      </c>
      <c r="M14">
        <v>8299</v>
      </c>
      <c r="N14">
        <v>703</v>
      </c>
      <c r="O14">
        <v>200</v>
      </c>
      <c r="P14">
        <v>2148</v>
      </c>
      <c r="Q14">
        <v>997</v>
      </c>
      <c r="R14">
        <v>217</v>
      </c>
      <c r="S14">
        <v>147</v>
      </c>
      <c r="T14">
        <v>480</v>
      </c>
      <c r="U14">
        <v>447</v>
      </c>
      <c r="V14">
        <v>114</v>
      </c>
      <c r="W14">
        <v>25</v>
      </c>
      <c r="X14">
        <v>218</v>
      </c>
      <c r="Y14">
        <v>232</v>
      </c>
      <c r="Z14">
        <v>662</v>
      </c>
      <c r="AA14">
        <v>261</v>
      </c>
      <c r="AB14">
        <v>294</v>
      </c>
      <c r="AC14">
        <v>234</v>
      </c>
      <c r="AD14">
        <v>102</v>
      </c>
      <c r="AE14">
        <v>57</v>
      </c>
      <c r="AF14">
        <v>27</v>
      </c>
      <c r="AG14">
        <v>1521</v>
      </c>
      <c r="AH14" t="s">
        <v>134</v>
      </c>
      <c r="AI14">
        <v>527</v>
      </c>
      <c r="AJ14">
        <v>509</v>
      </c>
      <c r="AK14">
        <v>844</v>
      </c>
      <c r="AL14">
        <v>1358</v>
      </c>
      <c r="AM14">
        <v>0.33</v>
      </c>
      <c r="AN14">
        <v>541</v>
      </c>
      <c r="AO14">
        <v>68</v>
      </c>
      <c r="AP14">
        <v>319</v>
      </c>
      <c r="AQ14">
        <v>139</v>
      </c>
      <c r="AR14">
        <v>352</v>
      </c>
      <c r="AS14">
        <v>49</v>
      </c>
      <c r="AT14">
        <v>141</v>
      </c>
      <c r="AU14">
        <v>4942</v>
      </c>
      <c r="AV14">
        <v>629</v>
      </c>
      <c r="AW14">
        <v>51</v>
      </c>
      <c r="AX14">
        <v>134</v>
      </c>
      <c r="AY14">
        <v>402</v>
      </c>
      <c r="AZ14">
        <v>59</v>
      </c>
      <c r="BA14">
        <v>51</v>
      </c>
    </row>
    <row r="15" spans="1:53" x14ac:dyDescent="0.75">
      <c r="A15" t="s">
        <v>115</v>
      </c>
      <c r="B15" t="s">
        <v>145</v>
      </c>
      <c r="C15">
        <v>0</v>
      </c>
      <c r="D15">
        <v>0</v>
      </c>
      <c r="E15">
        <v>0</v>
      </c>
      <c r="F15">
        <v>0</v>
      </c>
      <c r="G15">
        <v>0</v>
      </c>
      <c r="H15">
        <v>0</v>
      </c>
      <c r="I15">
        <v>0</v>
      </c>
      <c r="J15">
        <v>0</v>
      </c>
      <c r="K15">
        <v>88</v>
      </c>
      <c r="L15">
        <v>0</v>
      </c>
      <c r="M15">
        <v>237</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477</v>
      </c>
      <c r="D16">
        <v>811</v>
      </c>
      <c r="E16">
        <v>35</v>
      </c>
      <c r="F16">
        <v>44.04</v>
      </c>
      <c r="G16">
        <v>1273</v>
      </c>
      <c r="H16">
        <v>238</v>
      </c>
      <c r="I16">
        <v>1000</v>
      </c>
      <c r="J16">
        <v>157</v>
      </c>
      <c r="K16">
        <v>2319</v>
      </c>
      <c r="L16">
        <v>659</v>
      </c>
      <c r="M16">
        <v>14470</v>
      </c>
      <c r="N16">
        <v>2161</v>
      </c>
      <c r="O16">
        <v>288</v>
      </c>
      <c r="P16">
        <v>2420</v>
      </c>
      <c r="Q16">
        <v>1757</v>
      </c>
      <c r="R16">
        <v>324</v>
      </c>
      <c r="S16">
        <v>1055</v>
      </c>
      <c r="T16">
        <v>1602</v>
      </c>
      <c r="U16">
        <v>911</v>
      </c>
      <c r="V16">
        <v>2548</v>
      </c>
      <c r="W16">
        <v>2079</v>
      </c>
      <c r="X16">
        <v>442</v>
      </c>
      <c r="Y16">
        <v>792</v>
      </c>
      <c r="Z16">
        <v>853</v>
      </c>
      <c r="AA16">
        <v>1002</v>
      </c>
      <c r="AB16">
        <v>1296</v>
      </c>
      <c r="AC16">
        <v>359</v>
      </c>
      <c r="AD16">
        <v>574</v>
      </c>
      <c r="AE16">
        <v>1164</v>
      </c>
      <c r="AF16">
        <v>837</v>
      </c>
      <c r="AG16">
        <v>1994</v>
      </c>
      <c r="AH16">
        <v>224</v>
      </c>
      <c r="AI16">
        <v>586</v>
      </c>
      <c r="AJ16">
        <v>1415</v>
      </c>
      <c r="AK16">
        <v>3647</v>
      </c>
      <c r="AL16">
        <v>1916</v>
      </c>
      <c r="AM16">
        <v>1223.33</v>
      </c>
      <c r="AN16">
        <v>713</v>
      </c>
      <c r="AO16">
        <v>3143</v>
      </c>
      <c r="AP16">
        <v>3174</v>
      </c>
      <c r="AQ16">
        <v>168</v>
      </c>
      <c r="AR16">
        <v>756</v>
      </c>
      <c r="AS16">
        <v>1192</v>
      </c>
      <c r="AT16">
        <v>872</v>
      </c>
      <c r="AU16">
        <v>13651</v>
      </c>
      <c r="AV16">
        <v>813</v>
      </c>
      <c r="AW16">
        <v>234</v>
      </c>
      <c r="AX16">
        <v>6097</v>
      </c>
      <c r="AY16">
        <v>750</v>
      </c>
      <c r="AZ16">
        <v>678</v>
      </c>
      <c r="BA16">
        <v>412</v>
      </c>
    </row>
    <row r="17" spans="1:53" x14ac:dyDescent="0.75">
      <c r="A17" t="s">
        <v>14</v>
      </c>
      <c r="B17" t="s">
        <v>146</v>
      </c>
      <c r="C17">
        <v>30</v>
      </c>
      <c r="D17">
        <v>80</v>
      </c>
      <c r="E17">
        <v>0</v>
      </c>
      <c r="F17">
        <v>0</v>
      </c>
      <c r="G17">
        <v>36</v>
      </c>
      <c r="H17">
        <v>-0.28999999999999998</v>
      </c>
      <c r="I17">
        <v>0</v>
      </c>
      <c r="J17">
        <v>-0.41</v>
      </c>
      <c r="K17">
        <v>5</v>
      </c>
      <c r="L17">
        <v>0.19</v>
      </c>
      <c r="M17">
        <v>-95</v>
      </c>
      <c r="N17">
        <v>1</v>
      </c>
      <c r="O17">
        <v>34</v>
      </c>
      <c r="P17">
        <v>189</v>
      </c>
      <c r="Q17">
        <v>6</v>
      </c>
      <c r="R17">
        <v>18</v>
      </c>
      <c r="S17">
        <v>7</v>
      </c>
      <c r="T17">
        <v>20</v>
      </c>
      <c r="U17">
        <v>42</v>
      </c>
      <c r="V17">
        <v>0</v>
      </c>
      <c r="W17">
        <v>0.42</v>
      </c>
      <c r="X17">
        <v>22</v>
      </c>
      <c r="Y17">
        <v>24</v>
      </c>
      <c r="Z17">
        <v>81</v>
      </c>
      <c r="AA17">
        <v>10</v>
      </c>
      <c r="AB17">
        <v>27</v>
      </c>
      <c r="AC17">
        <v>-1</v>
      </c>
      <c r="AD17">
        <v>0</v>
      </c>
      <c r="AE17">
        <v>19</v>
      </c>
      <c r="AF17">
        <v>0</v>
      </c>
      <c r="AG17">
        <v>-14</v>
      </c>
      <c r="AH17">
        <v>5</v>
      </c>
      <c r="AI17">
        <v>51</v>
      </c>
      <c r="AJ17">
        <v>-4</v>
      </c>
      <c r="AK17">
        <v>89</v>
      </c>
      <c r="AL17">
        <v>18</v>
      </c>
      <c r="AM17">
        <v>3</v>
      </c>
      <c r="AN17">
        <v>1</v>
      </c>
      <c r="AO17">
        <v>4</v>
      </c>
      <c r="AP17">
        <v>2</v>
      </c>
      <c r="AQ17">
        <v>0</v>
      </c>
      <c r="AR17">
        <v>4</v>
      </c>
      <c r="AS17">
        <v>0</v>
      </c>
      <c r="AT17">
        <v>0.03</v>
      </c>
      <c r="AU17">
        <v>-11</v>
      </c>
      <c r="AV17">
        <v>16</v>
      </c>
      <c r="AW17">
        <v>0.14000000000000001</v>
      </c>
      <c r="AX17">
        <v>7</v>
      </c>
      <c r="AY17">
        <v>10</v>
      </c>
      <c r="AZ17">
        <v>7</v>
      </c>
      <c r="BA17">
        <v>0</v>
      </c>
    </row>
    <row r="18" spans="1:53" x14ac:dyDescent="0.75">
      <c r="A18" t="s">
        <v>147</v>
      </c>
      <c r="B18" t="s">
        <v>131</v>
      </c>
      <c r="C18">
        <v>3500</v>
      </c>
      <c r="D18">
        <v>23391</v>
      </c>
      <c r="E18">
        <v>45</v>
      </c>
      <c r="F18">
        <v>500.04</v>
      </c>
      <c r="G18">
        <v>10720</v>
      </c>
      <c r="H18">
        <v>5418.71</v>
      </c>
      <c r="I18">
        <v>13924</v>
      </c>
      <c r="J18">
        <v>623.59</v>
      </c>
      <c r="K18">
        <v>12898</v>
      </c>
      <c r="L18">
        <v>6523.1900000000005</v>
      </c>
      <c r="M18">
        <v>25547</v>
      </c>
      <c r="N18">
        <v>5669</v>
      </c>
      <c r="O18">
        <v>4490</v>
      </c>
      <c r="P18">
        <v>27734.01</v>
      </c>
      <c r="Q18">
        <v>15047</v>
      </c>
      <c r="R18">
        <v>979</v>
      </c>
      <c r="S18">
        <v>1687</v>
      </c>
      <c r="T18">
        <v>17400</v>
      </c>
      <c r="U18">
        <v>9042</v>
      </c>
      <c r="V18">
        <v>5572</v>
      </c>
      <c r="W18">
        <v>5379.42</v>
      </c>
      <c r="X18">
        <v>10165</v>
      </c>
      <c r="Y18">
        <v>1294</v>
      </c>
      <c r="Z18">
        <v>2376</v>
      </c>
      <c r="AA18">
        <v>12320</v>
      </c>
      <c r="AB18">
        <v>5550</v>
      </c>
      <c r="AC18">
        <v>7440.26</v>
      </c>
      <c r="AD18">
        <v>7133</v>
      </c>
      <c r="AE18">
        <v>2320.04</v>
      </c>
      <c r="AF18">
        <v>3562</v>
      </c>
      <c r="AG18">
        <v>4898.5</v>
      </c>
      <c r="AH18">
        <v>1805</v>
      </c>
      <c r="AI18">
        <v>5999</v>
      </c>
      <c r="AJ18">
        <v>3252</v>
      </c>
      <c r="AK18">
        <v>12814</v>
      </c>
      <c r="AL18">
        <v>13646</v>
      </c>
      <c r="AM18">
        <v>3639.33</v>
      </c>
      <c r="AN18">
        <v>13707</v>
      </c>
      <c r="AO18">
        <v>10093</v>
      </c>
      <c r="AP18">
        <v>5526</v>
      </c>
      <c r="AQ18">
        <v>1134</v>
      </c>
      <c r="AR18">
        <v>9723</v>
      </c>
      <c r="AS18">
        <v>1599</v>
      </c>
      <c r="AT18">
        <v>6995.0300000000007</v>
      </c>
      <c r="AU18">
        <v>58973</v>
      </c>
      <c r="AV18">
        <v>3539.01</v>
      </c>
      <c r="AW18">
        <v>234.17999999999998</v>
      </c>
      <c r="AX18">
        <v>9172</v>
      </c>
      <c r="AY18">
        <v>6452</v>
      </c>
      <c r="AZ18">
        <v>3872</v>
      </c>
      <c r="BA18">
        <v>6981</v>
      </c>
    </row>
    <row r="19" spans="1:53" x14ac:dyDescent="0.75">
      <c r="A19" t="s">
        <v>148</v>
      </c>
      <c r="B19" t="s">
        <v>131</v>
      </c>
      <c r="C19">
        <v>0</v>
      </c>
      <c r="D19">
        <v>3.3457727448205077E-3</v>
      </c>
      <c r="E19">
        <v>0</v>
      </c>
      <c r="F19">
        <v>5.8846918489064981E-3</v>
      </c>
      <c r="G19">
        <v>1.9786910197869156E-2</v>
      </c>
      <c r="H19">
        <v>5.3515408746984683E-5</v>
      </c>
      <c r="I19">
        <v>1.4361625736036832E-4</v>
      </c>
      <c r="J19">
        <v>1.3306962025316449E-2</v>
      </c>
      <c r="K19">
        <v>2.7833616823874641E-3</v>
      </c>
      <c r="L19">
        <v>4.305853509040114E-4</v>
      </c>
      <c r="M19">
        <v>1.2149239692742508E-3</v>
      </c>
      <c r="N19">
        <v>1.7642907551174147E-4</v>
      </c>
      <c r="O19">
        <v>2.2222222222222365E-3</v>
      </c>
      <c r="P19">
        <v>6.4824156817533396E-4</v>
      </c>
      <c r="Q19">
        <v>8.7148890527586342E-3</v>
      </c>
      <c r="R19">
        <v>7.0993914807302438E-3</v>
      </c>
      <c r="S19">
        <v>0</v>
      </c>
      <c r="T19">
        <v>3.4470872113068207E-4</v>
      </c>
      <c r="U19">
        <v>1.1058277120423732E-4</v>
      </c>
      <c r="V19">
        <v>1.4336917562723928E-3</v>
      </c>
      <c r="W19">
        <v>2.9362572012636701E-4</v>
      </c>
      <c r="X19">
        <v>1.9671486180783404E-4</v>
      </c>
      <c r="Y19">
        <v>7.7339520494978942E-4</v>
      </c>
      <c r="Z19">
        <v>2.1935483870967776E-2</v>
      </c>
      <c r="AA19">
        <v>1.1826544021025009E-2</v>
      </c>
      <c r="AB19">
        <v>1.0799136069113979E-3</v>
      </c>
      <c r="AC19">
        <v>1.6937760451685158E-4</v>
      </c>
      <c r="AD19">
        <v>8.4186894906701504E-4</v>
      </c>
      <c r="AE19">
        <v>8.8006902502146822E-4</v>
      </c>
      <c r="AF19">
        <v>1.1217049915872579E-3</v>
      </c>
      <c r="AG19">
        <v>1.0206164523374195E-4</v>
      </c>
      <c r="AH19">
        <v>1.6592920353982743E-3</v>
      </c>
      <c r="AI19">
        <v>4.0167364016736595E-3</v>
      </c>
      <c r="AJ19">
        <v>5.2003670847353689E-3</v>
      </c>
      <c r="AK19">
        <v>3.7599874667084698E-3</v>
      </c>
      <c r="AL19">
        <v>7.3276177914527452E-5</v>
      </c>
      <c r="AM19">
        <v>8.2364859856187689E-4</v>
      </c>
      <c r="AN19">
        <v>7.2950102130153738E-5</v>
      </c>
      <c r="AO19">
        <v>5.9482502230601142E-4</v>
      </c>
      <c r="AP19">
        <v>1.8099547511307712E-4</v>
      </c>
      <c r="AQ19">
        <v>0</v>
      </c>
      <c r="AR19">
        <v>3.4055727554178628E-3</v>
      </c>
      <c r="AS19">
        <v>3.1172069825435855E-3</v>
      </c>
      <c r="AT19">
        <v>1.0988582165052829E-2</v>
      </c>
      <c r="AU19">
        <v>0</v>
      </c>
      <c r="AV19">
        <v>2.8547201808937217E-4</v>
      </c>
      <c r="AW19">
        <v>7.6923076923063327E-4</v>
      </c>
      <c r="AX19">
        <v>0</v>
      </c>
      <c r="AY19">
        <v>6.1957868649320513E-4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5700</v>
      </c>
      <c r="D22">
        <v>13303</v>
      </c>
      <c r="E22">
        <v>1033</v>
      </c>
      <c r="F22">
        <v>1134</v>
      </c>
      <c r="G22">
        <v>12643</v>
      </c>
      <c r="H22">
        <v>2924</v>
      </c>
      <c r="I22">
        <v>8900</v>
      </c>
      <c r="J22">
        <v>475</v>
      </c>
      <c r="K22">
        <v>10345</v>
      </c>
      <c r="L22">
        <v>5102</v>
      </c>
      <c r="M22">
        <v>25521</v>
      </c>
      <c r="N22">
        <v>5871</v>
      </c>
      <c r="O22">
        <v>2660</v>
      </c>
      <c r="P22">
        <v>26278</v>
      </c>
      <c r="Q22">
        <v>14915</v>
      </c>
      <c r="R22">
        <v>805</v>
      </c>
      <c r="S22">
        <v>2546</v>
      </c>
      <c r="T22">
        <v>12910</v>
      </c>
      <c r="U22">
        <v>9836</v>
      </c>
      <c r="V22">
        <v>5026</v>
      </c>
      <c r="W22">
        <v>4349</v>
      </c>
      <c r="X22">
        <v>9877</v>
      </c>
      <c r="Y22">
        <v>1038</v>
      </c>
      <c r="Z22">
        <v>4365</v>
      </c>
      <c r="AA22">
        <v>9517</v>
      </c>
      <c r="AB22">
        <v>5909</v>
      </c>
      <c r="AC22">
        <v>5092</v>
      </c>
      <c r="AD22">
        <v>7791</v>
      </c>
      <c r="AE22">
        <v>1342</v>
      </c>
      <c r="AF22">
        <v>3415</v>
      </c>
      <c r="AG22">
        <v>4517</v>
      </c>
      <c r="AH22">
        <v>1016</v>
      </c>
      <c r="AI22">
        <v>7600</v>
      </c>
      <c r="AJ22">
        <v>3007</v>
      </c>
      <c r="AK22">
        <v>14123</v>
      </c>
      <c r="AL22">
        <v>13753</v>
      </c>
      <c r="AM22">
        <v>2490</v>
      </c>
      <c r="AN22">
        <v>14935</v>
      </c>
      <c r="AO22">
        <v>7662</v>
      </c>
      <c r="AP22">
        <v>4751</v>
      </c>
      <c r="AQ22">
        <v>794</v>
      </c>
      <c r="AR22">
        <v>8328</v>
      </c>
      <c r="AS22">
        <v>1223</v>
      </c>
      <c r="AT22">
        <v>10373</v>
      </c>
      <c r="AU22">
        <v>48822</v>
      </c>
      <c r="AV22">
        <v>3514</v>
      </c>
      <c r="AW22">
        <v>481</v>
      </c>
      <c r="AX22">
        <v>7246</v>
      </c>
      <c r="AY22">
        <v>6541</v>
      </c>
      <c r="AZ22">
        <v>1453</v>
      </c>
      <c r="BA22">
        <v>6969</v>
      </c>
    </row>
    <row r="23" spans="1:53" x14ac:dyDescent="0.75">
      <c r="A23" t="s">
        <v>150</v>
      </c>
      <c r="B23" t="s">
        <v>151</v>
      </c>
      <c r="C23">
        <v>151.5</v>
      </c>
      <c r="D23">
        <v>126.4</v>
      </c>
      <c r="E23">
        <v>164.60000000000002</v>
      </c>
      <c r="F23">
        <v>132.69999999999999</v>
      </c>
      <c r="G23">
        <v>105.60000000000001</v>
      </c>
      <c r="H23">
        <v>112.10000000000001</v>
      </c>
      <c r="I23">
        <v>120.39999999999999</v>
      </c>
      <c r="J23">
        <v>250.7</v>
      </c>
      <c r="K23">
        <v>134</v>
      </c>
      <c r="L23">
        <v>99</v>
      </c>
      <c r="M23">
        <v>290.59999999999997</v>
      </c>
      <c r="N23">
        <v>130.6</v>
      </c>
      <c r="O23">
        <v>256.8</v>
      </c>
      <c r="P23">
        <v>121.4</v>
      </c>
      <c r="Q23">
        <v>131.5</v>
      </c>
      <c r="R23">
        <v>374.6</v>
      </c>
      <c r="S23">
        <v>99.3</v>
      </c>
      <c r="T23">
        <v>127.30000000000001</v>
      </c>
      <c r="U23">
        <v>115.5</v>
      </c>
      <c r="V23">
        <v>107.89999999999999</v>
      </c>
      <c r="W23">
        <v>120.60000000000001</v>
      </c>
      <c r="X23">
        <v>88.4</v>
      </c>
      <c r="Y23">
        <v>187.10000000000002</v>
      </c>
      <c r="Z23">
        <v>242.39999999999998</v>
      </c>
      <c r="AA23">
        <v>144.80000000000001</v>
      </c>
      <c r="AB23">
        <v>131.19999999999999</v>
      </c>
      <c r="AC23">
        <v>110.19999999999999</v>
      </c>
      <c r="AD23">
        <v>129.5</v>
      </c>
      <c r="AE23">
        <v>109.7</v>
      </c>
      <c r="AF23">
        <v>97.6</v>
      </c>
      <c r="AG23">
        <v>114.3</v>
      </c>
      <c r="AH23">
        <v>202</v>
      </c>
      <c r="AI23">
        <v>179.5</v>
      </c>
      <c r="AJ23">
        <v>99.7</v>
      </c>
      <c r="AK23">
        <v>210.6</v>
      </c>
      <c r="AL23">
        <v>116.89999999999999</v>
      </c>
      <c r="AM23">
        <v>80</v>
      </c>
      <c r="AN23">
        <v>115.3</v>
      </c>
      <c r="AO23">
        <v>99.800000000000011</v>
      </c>
      <c r="AP23">
        <v>113</v>
      </c>
      <c r="AQ23">
        <v>239.60000000000002</v>
      </c>
      <c r="AR23">
        <v>114.3</v>
      </c>
      <c r="AS23">
        <v>114.60000000000001</v>
      </c>
      <c r="AT23">
        <v>111.19999999999999</v>
      </c>
      <c r="AU23">
        <v>106.6</v>
      </c>
      <c r="AV23">
        <v>95.7</v>
      </c>
      <c r="AW23">
        <v>179.8</v>
      </c>
      <c r="AX23">
        <v>101.8</v>
      </c>
      <c r="AY23">
        <v>133.30000000000001</v>
      </c>
      <c r="AZ23">
        <v>98.800000000000011</v>
      </c>
      <c r="BA23">
        <v>104.1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83A34-3F94-4E95-862C-057EBFB39789}">
  <dimension ref="A1:BA23"/>
  <sheetViews>
    <sheetView workbookViewId="0">
      <selection activeCell="E13" sqref="E13"/>
    </sheetView>
  </sheetViews>
  <sheetFormatPr defaultRowHeight="14.75" x14ac:dyDescent="0.75"/>
  <cols>
    <col min="1" max="1" width="18.76953125" bestFit="1" customWidth="1"/>
    <col min="2" max="2" width="9.40625" bestFit="1" customWidth="1"/>
    <col min="3" max="4" width="11.6796875" bestFit="1" customWidth="1"/>
    <col min="5" max="5" width="16.6328125" bestFit="1" customWidth="1"/>
    <col min="6" max="6" width="11.6796875" bestFit="1" customWidth="1"/>
    <col min="7" max="7" width="9.6796875" bestFit="1" customWidth="1"/>
    <col min="8" max="8" width="11.6796875"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3946</v>
      </c>
      <c r="D2">
        <v>24355</v>
      </c>
      <c r="E2">
        <v>47</v>
      </c>
      <c r="F2">
        <v>762</v>
      </c>
      <c r="G2">
        <v>10597</v>
      </c>
      <c r="H2">
        <v>5060</v>
      </c>
      <c r="I2">
        <v>14027</v>
      </c>
      <c r="J2">
        <v>691</v>
      </c>
      <c r="K2">
        <v>13084</v>
      </c>
      <c r="L2">
        <v>6512</v>
      </c>
      <c r="M2">
        <v>27441</v>
      </c>
      <c r="N2">
        <v>5854</v>
      </c>
      <c r="O2">
        <v>4586</v>
      </c>
      <c r="P2">
        <v>28242</v>
      </c>
      <c r="Q2">
        <v>14482</v>
      </c>
      <c r="R2">
        <v>960</v>
      </c>
      <c r="S2">
        <v>1592</v>
      </c>
      <c r="T2">
        <v>17247</v>
      </c>
      <c r="U2">
        <v>9638</v>
      </c>
      <c r="V2">
        <v>5671</v>
      </c>
      <c r="W2">
        <v>5807</v>
      </c>
      <c r="X2">
        <v>10092</v>
      </c>
      <c r="Y2">
        <v>1255</v>
      </c>
      <c r="Z2">
        <v>2803</v>
      </c>
      <c r="AA2">
        <v>12989</v>
      </c>
      <c r="AB2">
        <v>6092</v>
      </c>
      <c r="AC2">
        <v>7809</v>
      </c>
      <c r="AD2">
        <v>7528</v>
      </c>
      <c r="AE2">
        <v>2071</v>
      </c>
      <c r="AF2">
        <v>3496</v>
      </c>
      <c r="AG2">
        <v>5421</v>
      </c>
      <c r="AH2">
        <v>1374</v>
      </c>
      <c r="AI2">
        <v>7141</v>
      </c>
      <c r="AJ2">
        <v>3712</v>
      </c>
      <c r="AK2">
        <v>13907</v>
      </c>
      <c r="AL2">
        <v>14253</v>
      </c>
      <c r="AM2">
        <v>3413</v>
      </c>
      <c r="AN2">
        <v>13842</v>
      </c>
      <c r="AO2">
        <v>9518</v>
      </c>
      <c r="AP2">
        <v>5479</v>
      </c>
      <c r="AQ2">
        <v>1103</v>
      </c>
      <c r="AR2">
        <v>9908</v>
      </c>
      <c r="AS2">
        <v>1620</v>
      </c>
      <c r="AT2">
        <v>7495</v>
      </c>
      <c r="AU2">
        <v>54437</v>
      </c>
      <c r="AV2">
        <v>3671</v>
      </c>
      <c r="AW2">
        <v>171</v>
      </c>
      <c r="AX2">
        <v>9959</v>
      </c>
      <c r="AY2">
        <v>7027</v>
      </c>
      <c r="AZ2">
        <v>3804</v>
      </c>
      <c r="BA2">
        <v>7093</v>
      </c>
    </row>
    <row r="3" spans="1:53" x14ac:dyDescent="0.75">
      <c r="A3" t="s">
        <v>1</v>
      </c>
      <c r="B3" t="s">
        <v>132</v>
      </c>
      <c r="C3">
        <v>385</v>
      </c>
      <c r="D3">
        <v>1954</v>
      </c>
      <c r="E3">
        <v>0</v>
      </c>
      <c r="F3">
        <v>26</v>
      </c>
      <c r="G3">
        <v>259</v>
      </c>
      <c r="H3">
        <v>4467</v>
      </c>
      <c r="I3">
        <v>1909</v>
      </c>
      <c r="J3">
        <v>70</v>
      </c>
      <c r="K3">
        <v>1099</v>
      </c>
      <c r="L3">
        <v>1765</v>
      </c>
      <c r="M3">
        <v>23</v>
      </c>
      <c r="N3">
        <v>1679</v>
      </c>
      <c r="O3">
        <v>0</v>
      </c>
      <c r="P3">
        <v>1120</v>
      </c>
      <c r="Q3">
        <v>2189</v>
      </c>
      <c r="R3">
        <v>0</v>
      </c>
      <c r="S3" t="s">
        <v>134</v>
      </c>
      <c r="T3">
        <v>2862</v>
      </c>
      <c r="U3">
        <v>4596</v>
      </c>
      <c r="V3">
        <v>1908</v>
      </c>
      <c r="W3">
        <v>1901</v>
      </c>
      <c r="X3">
        <v>298</v>
      </c>
      <c r="Y3">
        <v>2</v>
      </c>
      <c r="Z3">
        <v>0</v>
      </c>
      <c r="AA3">
        <v>2931</v>
      </c>
      <c r="AB3">
        <v>1285</v>
      </c>
      <c r="AC3">
        <v>316</v>
      </c>
      <c r="AD3">
        <v>4475</v>
      </c>
      <c r="AE3">
        <v>788</v>
      </c>
      <c r="AF3">
        <v>1655</v>
      </c>
      <c r="AG3">
        <v>266</v>
      </c>
      <c r="AH3">
        <v>48</v>
      </c>
      <c r="AI3">
        <v>0</v>
      </c>
      <c r="AJ3">
        <v>952</v>
      </c>
      <c r="AK3">
        <v>0</v>
      </c>
      <c r="AL3">
        <v>2149</v>
      </c>
      <c r="AM3">
        <v>2237</v>
      </c>
      <c r="AN3">
        <v>3184</v>
      </c>
      <c r="AO3">
        <v>606</v>
      </c>
      <c r="AP3">
        <v>0</v>
      </c>
      <c r="AQ3">
        <v>0</v>
      </c>
      <c r="AR3">
        <v>2151</v>
      </c>
      <c r="AS3">
        <v>184</v>
      </c>
      <c r="AT3">
        <v>2266</v>
      </c>
      <c r="AU3">
        <v>6843</v>
      </c>
      <c r="AV3">
        <v>1670</v>
      </c>
      <c r="AW3">
        <v>0</v>
      </c>
      <c r="AX3">
        <v>352</v>
      </c>
      <c r="AY3">
        <v>1873</v>
      </c>
      <c r="AZ3">
        <v>2381</v>
      </c>
      <c r="BA3">
        <v>4561</v>
      </c>
    </row>
    <row r="4" spans="1:53" x14ac:dyDescent="0.75">
      <c r="A4" t="s">
        <v>2</v>
      </c>
      <c r="B4" t="s">
        <v>133</v>
      </c>
      <c r="C4">
        <v>42</v>
      </c>
      <c r="D4">
        <v>13</v>
      </c>
      <c r="E4" t="s">
        <v>134</v>
      </c>
      <c r="F4" t="s">
        <v>134</v>
      </c>
      <c r="G4">
        <v>22</v>
      </c>
      <c r="H4">
        <v>16</v>
      </c>
      <c r="I4" t="s">
        <v>134</v>
      </c>
      <c r="J4">
        <v>67</v>
      </c>
      <c r="K4">
        <v>3</v>
      </c>
      <c r="L4">
        <v>3</v>
      </c>
      <c r="M4" t="s">
        <v>134</v>
      </c>
      <c r="N4" t="s">
        <v>134</v>
      </c>
      <c r="O4">
        <v>11</v>
      </c>
      <c r="P4">
        <v>9</v>
      </c>
      <c r="Q4">
        <v>15</v>
      </c>
      <c r="R4">
        <v>601</v>
      </c>
      <c r="S4">
        <v>0.01</v>
      </c>
      <c r="T4">
        <v>2</v>
      </c>
      <c r="U4">
        <v>8</v>
      </c>
      <c r="V4" t="s">
        <v>134</v>
      </c>
      <c r="W4">
        <v>4</v>
      </c>
      <c r="X4" t="s">
        <v>134</v>
      </c>
      <c r="Y4">
        <v>2</v>
      </c>
      <c r="Z4">
        <v>22</v>
      </c>
      <c r="AA4" t="s">
        <v>134</v>
      </c>
      <c r="AB4" t="s">
        <v>134</v>
      </c>
      <c r="AC4">
        <v>1</v>
      </c>
      <c r="AD4">
        <v>6</v>
      </c>
      <c r="AE4" t="s">
        <v>134</v>
      </c>
      <c r="AF4" t="s">
        <v>134</v>
      </c>
      <c r="AG4">
        <v>1</v>
      </c>
      <c r="AH4">
        <v>1</v>
      </c>
      <c r="AI4" t="s">
        <v>134</v>
      </c>
      <c r="AJ4" t="s">
        <v>134</v>
      </c>
      <c r="AK4">
        <v>33</v>
      </c>
      <c r="AL4">
        <v>9</v>
      </c>
      <c r="AM4" t="s">
        <v>134</v>
      </c>
      <c r="AN4">
        <v>15</v>
      </c>
      <c r="AO4">
        <v>4</v>
      </c>
      <c r="AP4" t="s">
        <v>134</v>
      </c>
      <c r="AQ4" t="s">
        <v>134</v>
      </c>
      <c r="AR4">
        <v>8</v>
      </c>
      <c r="AS4" t="s">
        <v>134</v>
      </c>
      <c r="AT4">
        <v>8</v>
      </c>
      <c r="AU4">
        <v>13</v>
      </c>
      <c r="AV4">
        <v>5</v>
      </c>
      <c r="AW4">
        <v>1</v>
      </c>
      <c r="AX4" t="s">
        <v>134</v>
      </c>
      <c r="AY4" t="s">
        <v>134</v>
      </c>
      <c r="AZ4">
        <v>4</v>
      </c>
      <c r="BA4">
        <v>5</v>
      </c>
    </row>
    <row r="5" spans="1:53" x14ac:dyDescent="0.75">
      <c r="A5" t="s">
        <v>3</v>
      </c>
      <c r="B5" t="s">
        <v>135</v>
      </c>
      <c r="C5">
        <v>0</v>
      </c>
      <c r="D5">
        <v>0</v>
      </c>
      <c r="E5">
        <v>0</v>
      </c>
      <c r="F5">
        <v>0</v>
      </c>
      <c r="G5">
        <v>0</v>
      </c>
      <c r="H5">
        <v>0</v>
      </c>
      <c r="I5">
        <v>0</v>
      </c>
      <c r="J5">
        <v>0</v>
      </c>
      <c r="K5">
        <v>0</v>
      </c>
      <c r="L5">
        <v>0</v>
      </c>
      <c r="M5">
        <v>0</v>
      </c>
      <c r="N5">
        <v>0</v>
      </c>
      <c r="O5">
        <v>0</v>
      </c>
      <c r="P5">
        <v>132</v>
      </c>
      <c r="Q5" t="s">
        <v>134</v>
      </c>
      <c r="R5">
        <v>0</v>
      </c>
      <c r="S5">
        <v>0</v>
      </c>
      <c r="T5">
        <v>0</v>
      </c>
      <c r="U5">
        <v>0</v>
      </c>
      <c r="V5">
        <v>0</v>
      </c>
      <c r="W5">
        <v>0</v>
      </c>
      <c r="X5">
        <v>0</v>
      </c>
      <c r="Y5">
        <v>0</v>
      </c>
      <c r="Z5">
        <v>0</v>
      </c>
      <c r="AA5">
        <v>167</v>
      </c>
      <c r="AB5">
        <v>0</v>
      </c>
      <c r="AC5">
        <v>0</v>
      </c>
      <c r="AD5">
        <v>0</v>
      </c>
      <c r="AE5">
        <v>36</v>
      </c>
      <c r="AF5">
        <v>0</v>
      </c>
      <c r="AG5">
        <v>0</v>
      </c>
      <c r="AH5">
        <v>0</v>
      </c>
      <c r="AI5">
        <v>0</v>
      </c>
      <c r="AJ5">
        <v>0</v>
      </c>
      <c r="AK5">
        <v>0</v>
      </c>
      <c r="AL5">
        <v>0</v>
      </c>
      <c r="AM5">
        <v>0</v>
      </c>
      <c r="AN5" t="s">
        <v>134</v>
      </c>
      <c r="AO5">
        <v>0</v>
      </c>
      <c r="AP5">
        <v>0</v>
      </c>
      <c r="AQ5">
        <v>0</v>
      </c>
      <c r="AR5">
        <v>0</v>
      </c>
      <c r="AS5">
        <v>0</v>
      </c>
      <c r="AT5">
        <v>0</v>
      </c>
      <c r="AU5" t="s">
        <v>134</v>
      </c>
      <c r="AV5">
        <v>0</v>
      </c>
      <c r="AW5">
        <v>0</v>
      </c>
      <c r="AX5">
        <v>0</v>
      </c>
      <c r="AY5">
        <v>0</v>
      </c>
      <c r="AZ5">
        <v>0</v>
      </c>
      <c r="BA5">
        <v>0</v>
      </c>
    </row>
    <row r="6" spans="1:53" x14ac:dyDescent="0.75">
      <c r="A6" t="s">
        <v>4</v>
      </c>
      <c r="B6" t="s">
        <v>136</v>
      </c>
      <c r="C6">
        <v>1939</v>
      </c>
      <c r="D6">
        <v>15287</v>
      </c>
      <c r="E6">
        <v>12</v>
      </c>
      <c r="F6">
        <v>662</v>
      </c>
      <c r="G6">
        <v>6641</v>
      </c>
      <c r="H6">
        <v>329</v>
      </c>
      <c r="I6">
        <v>7373</v>
      </c>
      <c r="J6">
        <v>413</v>
      </c>
      <c r="K6">
        <v>6652</v>
      </c>
      <c r="L6">
        <v>2857</v>
      </c>
      <c r="M6">
        <v>11007</v>
      </c>
      <c r="N6">
        <v>2065</v>
      </c>
      <c r="O6">
        <v>2714</v>
      </c>
      <c r="P6">
        <v>21619</v>
      </c>
      <c r="Q6">
        <v>6516</v>
      </c>
      <c r="R6">
        <v>0</v>
      </c>
      <c r="S6">
        <v>613</v>
      </c>
      <c r="T6">
        <v>4149</v>
      </c>
      <c r="U6">
        <v>4005</v>
      </c>
      <c r="V6">
        <v>1524</v>
      </c>
      <c r="W6">
        <v>820</v>
      </c>
      <c r="X6">
        <v>7746</v>
      </c>
      <c r="Y6">
        <v>511</v>
      </c>
      <c r="Z6">
        <v>1931</v>
      </c>
      <c r="AA6">
        <v>6574</v>
      </c>
      <c r="AB6">
        <v>2340</v>
      </c>
      <c r="AC6">
        <v>6193</v>
      </c>
      <c r="AD6">
        <v>1609</v>
      </c>
      <c r="AE6">
        <v>134</v>
      </c>
      <c r="AF6">
        <v>531</v>
      </c>
      <c r="AG6">
        <v>3020</v>
      </c>
      <c r="AH6">
        <v>256</v>
      </c>
      <c r="AI6">
        <v>3942</v>
      </c>
      <c r="AJ6">
        <v>1317</v>
      </c>
      <c r="AK6">
        <v>7778</v>
      </c>
      <c r="AL6">
        <v>6483</v>
      </c>
      <c r="AM6">
        <v>282</v>
      </c>
      <c r="AN6">
        <v>8183</v>
      </c>
      <c r="AO6">
        <v>5713</v>
      </c>
      <c r="AP6">
        <v>2328</v>
      </c>
      <c r="AQ6">
        <v>926</v>
      </c>
      <c r="AR6">
        <v>2240</v>
      </c>
      <c r="AS6">
        <v>441</v>
      </c>
      <c r="AT6">
        <v>1861</v>
      </c>
      <c r="AU6">
        <v>30077</v>
      </c>
      <c r="AV6">
        <v>1149</v>
      </c>
      <c r="AW6">
        <v>0.09</v>
      </c>
      <c r="AX6">
        <v>1837</v>
      </c>
      <c r="AY6">
        <v>3515</v>
      </c>
      <c r="AZ6">
        <v>796</v>
      </c>
      <c r="BA6">
        <v>2121</v>
      </c>
    </row>
    <row r="7" spans="1:53" x14ac:dyDescent="0.75">
      <c r="A7" t="s">
        <v>5</v>
      </c>
      <c r="B7" t="s">
        <v>137</v>
      </c>
      <c r="C7">
        <v>0</v>
      </c>
      <c r="D7">
        <v>25</v>
      </c>
      <c r="E7">
        <v>0</v>
      </c>
      <c r="F7">
        <v>24</v>
      </c>
      <c r="G7">
        <v>0</v>
      </c>
      <c r="H7">
        <v>4</v>
      </c>
      <c r="I7">
        <v>0</v>
      </c>
      <c r="J7">
        <v>0</v>
      </c>
      <c r="K7">
        <v>0</v>
      </c>
      <c r="L7">
        <v>0</v>
      </c>
      <c r="M7">
        <v>108</v>
      </c>
      <c r="N7">
        <v>0</v>
      </c>
      <c r="O7">
        <v>0</v>
      </c>
      <c r="P7">
        <v>0.01</v>
      </c>
      <c r="Q7">
        <v>0</v>
      </c>
      <c r="R7">
        <v>0</v>
      </c>
      <c r="S7">
        <v>0</v>
      </c>
      <c r="T7">
        <v>12</v>
      </c>
      <c r="U7">
        <v>143</v>
      </c>
      <c r="V7">
        <v>0</v>
      </c>
      <c r="W7">
        <v>0</v>
      </c>
      <c r="X7">
        <v>100</v>
      </c>
      <c r="Y7">
        <v>0</v>
      </c>
      <c r="Z7">
        <v>0</v>
      </c>
      <c r="AA7">
        <v>94</v>
      </c>
      <c r="AB7">
        <v>0</v>
      </c>
      <c r="AC7">
        <v>0</v>
      </c>
      <c r="AD7">
        <v>0</v>
      </c>
      <c r="AE7">
        <v>1</v>
      </c>
      <c r="AF7">
        <v>0</v>
      </c>
      <c r="AG7">
        <v>0</v>
      </c>
      <c r="AH7">
        <v>0</v>
      </c>
      <c r="AI7">
        <v>11</v>
      </c>
      <c r="AJ7">
        <v>0</v>
      </c>
      <c r="AK7">
        <v>0</v>
      </c>
      <c r="AL7">
        <v>0</v>
      </c>
      <c r="AM7">
        <v>0</v>
      </c>
      <c r="AN7">
        <v>57</v>
      </c>
      <c r="AO7">
        <v>0</v>
      </c>
      <c r="AP7">
        <v>0</v>
      </c>
      <c r="AQ7">
        <v>0</v>
      </c>
      <c r="AR7">
        <v>0</v>
      </c>
      <c r="AS7">
        <v>0</v>
      </c>
      <c r="AT7">
        <v>1</v>
      </c>
      <c r="AU7">
        <v>200</v>
      </c>
      <c r="AV7">
        <v>0.19</v>
      </c>
      <c r="AW7">
        <v>0</v>
      </c>
      <c r="AX7">
        <v>22</v>
      </c>
      <c r="AY7">
        <v>0</v>
      </c>
      <c r="AZ7">
        <v>29</v>
      </c>
      <c r="BA7">
        <v>0</v>
      </c>
    </row>
    <row r="8" spans="1:53" x14ac:dyDescent="0.75">
      <c r="A8" t="s">
        <v>12</v>
      </c>
      <c r="B8" t="s">
        <v>131</v>
      </c>
      <c r="C8">
        <v>2366</v>
      </c>
      <c r="D8">
        <v>17279</v>
      </c>
      <c r="E8">
        <v>12</v>
      </c>
      <c r="F8">
        <v>712</v>
      </c>
      <c r="G8">
        <v>6922</v>
      </c>
      <c r="H8">
        <v>4816</v>
      </c>
      <c r="I8">
        <v>9282</v>
      </c>
      <c r="J8">
        <v>550</v>
      </c>
      <c r="K8">
        <v>7754</v>
      </c>
      <c r="L8">
        <v>4625</v>
      </c>
      <c r="M8">
        <v>11138</v>
      </c>
      <c r="N8">
        <v>3744</v>
      </c>
      <c r="O8">
        <v>2725</v>
      </c>
      <c r="P8">
        <v>22880.01</v>
      </c>
      <c r="Q8">
        <v>8720</v>
      </c>
      <c r="R8">
        <v>601</v>
      </c>
      <c r="S8">
        <v>613.01</v>
      </c>
      <c r="T8">
        <v>7025</v>
      </c>
      <c r="U8">
        <v>8752</v>
      </c>
      <c r="V8">
        <v>3432</v>
      </c>
      <c r="W8">
        <v>2725</v>
      </c>
      <c r="X8">
        <v>8144</v>
      </c>
      <c r="Y8">
        <v>515</v>
      </c>
      <c r="Z8">
        <v>1953</v>
      </c>
      <c r="AA8">
        <v>9766</v>
      </c>
      <c r="AB8">
        <v>3625</v>
      </c>
      <c r="AC8">
        <v>6510</v>
      </c>
      <c r="AD8">
        <v>6090</v>
      </c>
      <c r="AE8">
        <v>959</v>
      </c>
      <c r="AF8">
        <v>2186</v>
      </c>
      <c r="AG8">
        <v>3287</v>
      </c>
      <c r="AH8">
        <v>305</v>
      </c>
      <c r="AI8">
        <v>3953</v>
      </c>
      <c r="AJ8">
        <v>2269</v>
      </c>
      <c r="AK8">
        <v>7811</v>
      </c>
      <c r="AL8">
        <v>8641</v>
      </c>
      <c r="AM8">
        <v>2519</v>
      </c>
      <c r="AN8">
        <v>11439</v>
      </c>
      <c r="AO8">
        <v>6323</v>
      </c>
      <c r="AP8">
        <v>2328</v>
      </c>
      <c r="AQ8">
        <v>926</v>
      </c>
      <c r="AR8">
        <v>4399</v>
      </c>
      <c r="AS8">
        <v>625</v>
      </c>
      <c r="AT8">
        <v>4136</v>
      </c>
      <c r="AU8">
        <v>37133</v>
      </c>
      <c r="AV8">
        <v>2824.19</v>
      </c>
      <c r="AW8">
        <v>1.0900000000000001</v>
      </c>
      <c r="AX8">
        <v>2211</v>
      </c>
      <c r="AY8">
        <v>5388</v>
      </c>
      <c r="AZ8">
        <v>3210</v>
      </c>
      <c r="BA8">
        <v>6687</v>
      </c>
    </row>
    <row r="9" spans="1:53" x14ac:dyDescent="0.75">
      <c r="A9" t="s">
        <v>138</v>
      </c>
      <c r="B9" t="s">
        <v>139</v>
      </c>
      <c r="C9">
        <v>1147</v>
      </c>
      <c r="D9">
        <v>6375</v>
      </c>
      <c r="E9">
        <v>0</v>
      </c>
      <c r="F9">
        <v>0</v>
      </c>
      <c r="G9">
        <v>2653</v>
      </c>
      <c r="H9">
        <v>0</v>
      </c>
      <c r="I9">
        <v>3994</v>
      </c>
      <c r="J9">
        <v>0</v>
      </c>
      <c r="K9">
        <v>2923</v>
      </c>
      <c r="L9">
        <v>1359</v>
      </c>
      <c r="M9">
        <v>1684</v>
      </c>
      <c r="N9">
        <v>0</v>
      </c>
      <c r="O9">
        <v>1548</v>
      </c>
      <c r="P9">
        <v>2675</v>
      </c>
      <c r="Q9">
        <v>4289</v>
      </c>
      <c r="R9">
        <v>0</v>
      </c>
      <c r="S9">
        <v>0</v>
      </c>
      <c r="T9">
        <v>8645</v>
      </c>
      <c r="U9">
        <v>0</v>
      </c>
      <c r="V9">
        <v>0</v>
      </c>
      <c r="W9">
        <v>892</v>
      </c>
      <c r="X9">
        <v>1518</v>
      </c>
      <c r="Y9">
        <v>0</v>
      </c>
      <c r="Z9">
        <v>0</v>
      </c>
      <c r="AA9">
        <v>2393</v>
      </c>
      <c r="AB9">
        <v>1259</v>
      </c>
      <c r="AC9">
        <v>1039</v>
      </c>
      <c r="AD9">
        <v>890</v>
      </c>
      <c r="AE9">
        <v>0</v>
      </c>
      <c r="AF9">
        <v>573</v>
      </c>
      <c r="AG9">
        <v>0</v>
      </c>
      <c r="AH9">
        <v>928</v>
      </c>
      <c r="AI9">
        <v>2553</v>
      </c>
      <c r="AJ9">
        <v>0</v>
      </c>
      <c r="AK9">
        <v>2402</v>
      </c>
      <c r="AL9">
        <v>3842</v>
      </c>
      <c r="AM9">
        <v>0</v>
      </c>
      <c r="AN9">
        <v>1566</v>
      </c>
      <c r="AO9">
        <v>0</v>
      </c>
      <c r="AP9">
        <v>0</v>
      </c>
      <c r="AQ9">
        <v>0</v>
      </c>
      <c r="AR9">
        <v>4934</v>
      </c>
      <c r="AS9">
        <v>0</v>
      </c>
      <c r="AT9">
        <v>2683</v>
      </c>
      <c r="AU9">
        <v>3408</v>
      </c>
      <c r="AV9">
        <v>0</v>
      </c>
      <c r="AW9">
        <v>0</v>
      </c>
      <c r="AX9">
        <v>833</v>
      </c>
      <c r="AY9">
        <v>881</v>
      </c>
      <c r="AZ9">
        <v>0</v>
      </c>
      <c r="BA9">
        <v>0</v>
      </c>
    </row>
    <row r="10" spans="1:53" x14ac:dyDescent="0.75">
      <c r="A10" t="s">
        <v>6</v>
      </c>
      <c r="B10" t="s">
        <v>140</v>
      </c>
      <c r="C10">
        <v>55</v>
      </c>
      <c r="D10">
        <v>143</v>
      </c>
      <c r="E10">
        <v>0</v>
      </c>
      <c r="F10">
        <v>0</v>
      </c>
      <c r="G10">
        <v>60</v>
      </c>
      <c r="H10">
        <v>116</v>
      </c>
      <c r="I10">
        <v>483</v>
      </c>
      <c r="J10">
        <v>128</v>
      </c>
      <c r="K10">
        <v>467</v>
      </c>
      <c r="L10">
        <v>164</v>
      </c>
      <c r="M10">
        <v>3379</v>
      </c>
      <c r="N10">
        <v>123</v>
      </c>
      <c r="O10" t="s">
        <v>134</v>
      </c>
      <c r="P10">
        <v>18</v>
      </c>
      <c r="Q10">
        <v>146</v>
      </c>
      <c r="R10" t="s">
        <v>134</v>
      </c>
      <c r="S10">
        <v>622</v>
      </c>
      <c r="T10" t="s">
        <v>134</v>
      </c>
      <c r="U10">
        <v>23</v>
      </c>
      <c r="V10">
        <v>95</v>
      </c>
      <c r="W10">
        <v>3</v>
      </c>
      <c r="X10">
        <v>70</v>
      </c>
      <c r="Y10">
        <v>217</v>
      </c>
      <c r="Z10">
        <v>53</v>
      </c>
      <c r="AA10">
        <v>102</v>
      </c>
      <c r="AB10">
        <v>70</v>
      </c>
      <c r="AC10">
        <v>0</v>
      </c>
      <c r="AD10">
        <v>68</v>
      </c>
      <c r="AE10">
        <v>727</v>
      </c>
      <c r="AF10">
        <v>79</v>
      </c>
      <c r="AG10">
        <v>136</v>
      </c>
      <c r="AH10">
        <v>49</v>
      </c>
      <c r="AI10">
        <v>0</v>
      </c>
      <c r="AJ10" t="s">
        <v>134</v>
      </c>
      <c r="AK10">
        <v>2300</v>
      </c>
      <c r="AL10">
        <v>256</v>
      </c>
      <c r="AM10">
        <v>133</v>
      </c>
      <c r="AN10">
        <v>36</v>
      </c>
      <c r="AO10">
        <v>70</v>
      </c>
      <c r="AP10">
        <v>1923</v>
      </c>
      <c r="AQ10" t="s">
        <v>134</v>
      </c>
      <c r="AR10">
        <v>60</v>
      </c>
      <c r="AS10">
        <v>318</v>
      </c>
      <c r="AT10">
        <v>581</v>
      </c>
      <c r="AU10">
        <v>20</v>
      </c>
      <c r="AV10">
        <v>46</v>
      </c>
      <c r="AW10">
        <v>73</v>
      </c>
      <c r="AX10">
        <v>6183</v>
      </c>
      <c r="AY10">
        <v>150</v>
      </c>
      <c r="AZ10">
        <v>57</v>
      </c>
      <c r="BA10">
        <v>321</v>
      </c>
    </row>
    <row r="11" spans="1:53" x14ac:dyDescent="0.75">
      <c r="A11" t="s">
        <v>7</v>
      </c>
      <c r="B11" t="s">
        <v>141</v>
      </c>
      <c r="C11">
        <v>27</v>
      </c>
      <c r="D11">
        <v>178</v>
      </c>
      <c r="E11">
        <v>0</v>
      </c>
      <c r="F11">
        <v>0.03</v>
      </c>
      <c r="G11">
        <v>4</v>
      </c>
      <c r="H11">
        <v>92</v>
      </c>
      <c r="I11">
        <v>0</v>
      </c>
      <c r="J11" t="s">
        <v>134</v>
      </c>
      <c r="K11">
        <v>218</v>
      </c>
      <c r="L11">
        <v>0</v>
      </c>
      <c r="M11">
        <v>1202</v>
      </c>
      <c r="N11">
        <v>1219</v>
      </c>
      <c r="O11">
        <v>0.48</v>
      </c>
      <c r="P11">
        <v>0</v>
      </c>
      <c r="Q11">
        <v>0</v>
      </c>
      <c r="R11">
        <v>67</v>
      </c>
      <c r="S11">
        <v>156</v>
      </c>
      <c r="T11">
        <v>1020</v>
      </c>
      <c r="U11">
        <v>408</v>
      </c>
      <c r="V11">
        <v>2001</v>
      </c>
      <c r="W11">
        <v>2153</v>
      </c>
      <c r="X11">
        <v>0</v>
      </c>
      <c r="Y11">
        <v>124</v>
      </c>
      <c r="Z11">
        <v>10</v>
      </c>
      <c r="AA11">
        <v>400</v>
      </c>
      <c r="AB11">
        <v>711</v>
      </c>
      <c r="AC11">
        <v>19</v>
      </c>
      <c r="AD11">
        <v>354</v>
      </c>
      <c r="AE11">
        <v>299</v>
      </c>
      <c r="AF11">
        <v>615</v>
      </c>
      <c r="AG11">
        <v>14</v>
      </c>
      <c r="AH11">
        <v>22</v>
      </c>
      <c r="AI11">
        <v>1</v>
      </c>
      <c r="AJ11">
        <v>908</v>
      </c>
      <c r="AK11">
        <v>331</v>
      </c>
      <c r="AL11">
        <v>30</v>
      </c>
      <c r="AM11">
        <v>757</v>
      </c>
      <c r="AN11">
        <v>117</v>
      </c>
      <c r="AO11">
        <v>3031</v>
      </c>
      <c r="AP11">
        <v>791</v>
      </c>
      <c r="AQ11">
        <v>10</v>
      </c>
      <c r="AR11">
        <v>0</v>
      </c>
      <c r="AS11">
        <v>615</v>
      </c>
      <c r="AT11" t="s">
        <v>134</v>
      </c>
      <c r="AU11">
        <v>9114</v>
      </c>
      <c r="AV11">
        <v>46</v>
      </c>
      <c r="AW11">
        <v>18</v>
      </c>
      <c r="AX11">
        <v>486</v>
      </c>
      <c r="AY11">
        <v>69</v>
      </c>
      <c r="AZ11">
        <v>464</v>
      </c>
      <c r="BA11">
        <v>0</v>
      </c>
    </row>
    <row r="12" spans="1:53" x14ac:dyDescent="0.75">
      <c r="A12" t="s">
        <v>8</v>
      </c>
      <c r="B12" t="s">
        <v>142</v>
      </c>
      <c r="C12">
        <v>31</v>
      </c>
      <c r="D12">
        <v>134</v>
      </c>
      <c r="E12">
        <v>4</v>
      </c>
      <c r="F12">
        <v>6</v>
      </c>
      <c r="G12">
        <v>283</v>
      </c>
      <c r="H12" t="s">
        <v>134</v>
      </c>
      <c r="I12">
        <v>268</v>
      </c>
      <c r="J12">
        <v>4</v>
      </c>
      <c r="K12" t="s">
        <v>134</v>
      </c>
      <c r="L12">
        <v>69</v>
      </c>
      <c r="M12">
        <v>401</v>
      </c>
      <c r="N12">
        <v>6</v>
      </c>
      <c r="O12">
        <v>42</v>
      </c>
      <c r="P12">
        <v>281</v>
      </c>
      <c r="Q12">
        <v>447</v>
      </c>
      <c r="R12">
        <v>23</v>
      </c>
      <c r="S12">
        <v>19</v>
      </c>
      <c r="T12">
        <v>23</v>
      </c>
      <c r="U12">
        <v>30</v>
      </c>
      <c r="V12">
        <v>19</v>
      </c>
      <c r="W12" t="s">
        <v>134</v>
      </c>
      <c r="X12">
        <v>170</v>
      </c>
      <c r="Y12">
        <v>132</v>
      </c>
      <c r="Z12">
        <v>80</v>
      </c>
      <c r="AA12">
        <v>175</v>
      </c>
      <c r="AB12">
        <v>107</v>
      </c>
      <c r="AC12">
        <v>97</v>
      </c>
      <c r="AD12">
        <v>13</v>
      </c>
      <c r="AE12">
        <v>3</v>
      </c>
      <c r="AF12">
        <v>7</v>
      </c>
      <c r="AG12" t="s">
        <v>134</v>
      </c>
      <c r="AH12">
        <v>64</v>
      </c>
      <c r="AI12">
        <v>55</v>
      </c>
      <c r="AJ12">
        <v>1</v>
      </c>
      <c r="AK12">
        <v>139</v>
      </c>
      <c r="AL12">
        <v>116</v>
      </c>
      <c r="AM12">
        <v>0</v>
      </c>
      <c r="AN12">
        <v>24</v>
      </c>
      <c r="AO12">
        <v>27</v>
      </c>
      <c r="AP12">
        <v>84</v>
      </c>
      <c r="AQ12">
        <v>21</v>
      </c>
      <c r="AR12">
        <v>169</v>
      </c>
      <c r="AS12" t="s">
        <v>134</v>
      </c>
      <c r="AT12">
        <v>41</v>
      </c>
      <c r="AU12">
        <v>99</v>
      </c>
      <c r="AV12">
        <v>7</v>
      </c>
      <c r="AW12">
        <v>24</v>
      </c>
      <c r="AX12">
        <v>94</v>
      </c>
      <c r="AY12">
        <v>102</v>
      </c>
      <c r="AZ12">
        <v>0</v>
      </c>
      <c r="BA12">
        <v>37</v>
      </c>
    </row>
    <row r="13" spans="1:53" x14ac:dyDescent="0.75">
      <c r="A13" t="s">
        <v>9</v>
      </c>
      <c r="B13" t="s">
        <v>143</v>
      </c>
      <c r="C13">
        <v>0</v>
      </c>
      <c r="D13">
        <v>0</v>
      </c>
      <c r="E13">
        <v>0</v>
      </c>
      <c r="F13">
        <v>0</v>
      </c>
      <c r="G13">
        <v>0</v>
      </c>
      <c r="H13">
        <v>0</v>
      </c>
      <c r="I13">
        <v>0</v>
      </c>
      <c r="J13">
        <v>0</v>
      </c>
      <c r="K13">
        <v>0</v>
      </c>
      <c r="L13">
        <v>0</v>
      </c>
      <c r="M13">
        <v>904</v>
      </c>
      <c r="N13">
        <v>0</v>
      </c>
      <c r="O13">
        <v>0</v>
      </c>
      <c r="P13">
        <v>0</v>
      </c>
      <c r="Q13">
        <v>0</v>
      </c>
      <c r="R13">
        <v>25</v>
      </c>
      <c r="S13">
        <v>6</v>
      </c>
      <c r="T13">
        <v>0</v>
      </c>
      <c r="U13">
        <v>0</v>
      </c>
      <c r="V13">
        <v>0</v>
      </c>
      <c r="W13">
        <v>0</v>
      </c>
      <c r="X13">
        <v>0</v>
      </c>
      <c r="Y13">
        <v>0</v>
      </c>
      <c r="Z13">
        <v>0</v>
      </c>
      <c r="AA13">
        <v>0</v>
      </c>
      <c r="AB13">
        <v>0</v>
      </c>
      <c r="AC13">
        <v>0</v>
      </c>
      <c r="AD13">
        <v>0</v>
      </c>
      <c r="AE13">
        <v>0</v>
      </c>
      <c r="AF13">
        <v>0</v>
      </c>
      <c r="AG13">
        <v>305</v>
      </c>
      <c r="AH13">
        <v>0</v>
      </c>
      <c r="AI13">
        <v>0</v>
      </c>
      <c r="AJ13">
        <v>1</v>
      </c>
      <c r="AK13">
        <v>0</v>
      </c>
      <c r="AL13">
        <v>0</v>
      </c>
      <c r="AM13">
        <v>0</v>
      </c>
      <c r="AN13">
        <v>0</v>
      </c>
      <c r="AO13">
        <v>0</v>
      </c>
      <c r="AP13">
        <v>15</v>
      </c>
      <c r="AQ13">
        <v>0</v>
      </c>
      <c r="AR13">
        <v>0</v>
      </c>
      <c r="AS13">
        <v>0</v>
      </c>
      <c r="AT13">
        <v>0</v>
      </c>
      <c r="AU13">
        <v>0</v>
      </c>
      <c r="AV13">
        <v>37</v>
      </c>
      <c r="AW13">
        <v>0</v>
      </c>
      <c r="AX13">
        <v>0</v>
      </c>
      <c r="AY13">
        <v>0</v>
      </c>
      <c r="AZ13">
        <v>0</v>
      </c>
      <c r="BA13">
        <v>0</v>
      </c>
    </row>
    <row r="14" spans="1:53" x14ac:dyDescent="0.75">
      <c r="A14" t="s">
        <v>10</v>
      </c>
      <c r="B14" t="s">
        <v>144</v>
      </c>
      <c r="C14">
        <v>286</v>
      </c>
      <c r="D14">
        <v>261</v>
      </c>
      <c r="E14">
        <v>31</v>
      </c>
      <c r="F14">
        <v>41</v>
      </c>
      <c r="G14">
        <v>868</v>
      </c>
      <c r="H14">
        <v>35</v>
      </c>
      <c r="I14" t="s">
        <v>134</v>
      </c>
      <c r="J14" t="s">
        <v>134</v>
      </c>
      <c r="K14">
        <v>1578</v>
      </c>
      <c r="L14">
        <v>291</v>
      </c>
      <c r="M14">
        <v>8528</v>
      </c>
      <c r="N14">
        <v>753</v>
      </c>
      <c r="O14">
        <v>214</v>
      </c>
      <c r="P14">
        <v>2188</v>
      </c>
      <c r="Q14">
        <v>924</v>
      </c>
      <c r="R14">
        <v>226</v>
      </c>
      <c r="S14">
        <v>169</v>
      </c>
      <c r="T14">
        <v>505</v>
      </c>
      <c r="U14">
        <v>384</v>
      </c>
      <c r="V14">
        <v>118</v>
      </c>
      <c r="W14">
        <v>27</v>
      </c>
      <c r="X14">
        <v>161</v>
      </c>
      <c r="Y14">
        <v>243</v>
      </c>
      <c r="Z14">
        <v>679</v>
      </c>
      <c r="AA14">
        <v>276</v>
      </c>
      <c r="AB14">
        <v>287</v>
      </c>
      <c r="AC14">
        <v>145</v>
      </c>
      <c r="AD14">
        <v>99</v>
      </c>
      <c r="AE14">
        <v>63</v>
      </c>
      <c r="AF14">
        <v>32</v>
      </c>
      <c r="AG14">
        <v>1657</v>
      </c>
      <c r="AH14" t="s">
        <v>134</v>
      </c>
      <c r="AI14">
        <v>556</v>
      </c>
      <c r="AJ14">
        <v>526</v>
      </c>
      <c r="AK14">
        <v>879</v>
      </c>
      <c r="AL14">
        <v>1348</v>
      </c>
      <c r="AM14" t="s">
        <v>134</v>
      </c>
      <c r="AN14">
        <v>592</v>
      </c>
      <c r="AO14">
        <v>69</v>
      </c>
      <c r="AP14">
        <v>336</v>
      </c>
      <c r="AQ14">
        <v>145</v>
      </c>
      <c r="AR14">
        <v>376</v>
      </c>
      <c r="AS14">
        <v>57</v>
      </c>
      <c r="AT14">
        <v>124</v>
      </c>
      <c r="AU14">
        <v>4669</v>
      </c>
      <c r="AV14">
        <v>700</v>
      </c>
      <c r="AW14">
        <v>55</v>
      </c>
      <c r="AX14">
        <v>141</v>
      </c>
      <c r="AY14">
        <v>432</v>
      </c>
      <c r="AZ14">
        <v>65</v>
      </c>
      <c r="BA14">
        <v>48</v>
      </c>
    </row>
    <row r="15" spans="1:53" x14ac:dyDescent="0.75">
      <c r="A15" t="s">
        <v>115</v>
      </c>
      <c r="B15" t="s">
        <v>145</v>
      </c>
      <c r="C15">
        <v>0</v>
      </c>
      <c r="D15">
        <v>0</v>
      </c>
      <c r="E15">
        <v>0</v>
      </c>
      <c r="F15">
        <v>0</v>
      </c>
      <c r="G15">
        <v>0</v>
      </c>
      <c r="H15">
        <v>0</v>
      </c>
      <c r="I15">
        <v>0</v>
      </c>
      <c r="J15">
        <v>0</v>
      </c>
      <c r="K15">
        <v>90</v>
      </c>
      <c r="L15">
        <v>0</v>
      </c>
      <c r="M15">
        <v>243</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399</v>
      </c>
      <c r="D16">
        <v>716</v>
      </c>
      <c r="E16">
        <v>35</v>
      </c>
      <c r="F16">
        <v>47.03</v>
      </c>
      <c r="G16">
        <v>1215</v>
      </c>
      <c r="H16">
        <v>243</v>
      </c>
      <c r="I16">
        <v>751</v>
      </c>
      <c r="J16">
        <v>132</v>
      </c>
      <c r="K16">
        <v>2353</v>
      </c>
      <c r="L16">
        <v>524</v>
      </c>
      <c r="M16">
        <v>14657</v>
      </c>
      <c r="N16">
        <v>2101</v>
      </c>
      <c r="O16">
        <v>256.48</v>
      </c>
      <c r="P16">
        <v>2487</v>
      </c>
      <c r="Q16">
        <v>1517</v>
      </c>
      <c r="R16">
        <v>341</v>
      </c>
      <c r="S16">
        <v>972</v>
      </c>
      <c r="T16">
        <v>1548</v>
      </c>
      <c r="U16">
        <v>845</v>
      </c>
      <c r="V16">
        <v>2233</v>
      </c>
      <c r="W16">
        <v>2183</v>
      </c>
      <c r="X16">
        <v>401</v>
      </c>
      <c r="Y16">
        <v>716</v>
      </c>
      <c r="Z16">
        <v>822</v>
      </c>
      <c r="AA16">
        <v>953</v>
      </c>
      <c r="AB16">
        <v>1175</v>
      </c>
      <c r="AC16">
        <v>261</v>
      </c>
      <c r="AD16">
        <v>534</v>
      </c>
      <c r="AE16">
        <v>1092</v>
      </c>
      <c r="AF16">
        <v>733</v>
      </c>
      <c r="AG16">
        <v>2141</v>
      </c>
      <c r="AH16">
        <v>135</v>
      </c>
      <c r="AI16">
        <v>612</v>
      </c>
      <c r="AJ16">
        <v>1436</v>
      </c>
      <c r="AK16">
        <v>3649</v>
      </c>
      <c r="AL16">
        <v>1750</v>
      </c>
      <c r="AM16">
        <v>890</v>
      </c>
      <c r="AN16">
        <v>769</v>
      </c>
      <c r="AO16">
        <v>3197</v>
      </c>
      <c r="AP16">
        <v>3149</v>
      </c>
      <c r="AQ16">
        <v>176</v>
      </c>
      <c r="AR16">
        <v>605</v>
      </c>
      <c r="AS16">
        <v>990</v>
      </c>
      <c r="AT16">
        <v>746</v>
      </c>
      <c r="AU16">
        <v>13902</v>
      </c>
      <c r="AV16">
        <v>836</v>
      </c>
      <c r="AW16">
        <v>170</v>
      </c>
      <c r="AX16">
        <v>6904</v>
      </c>
      <c r="AY16">
        <v>753</v>
      </c>
      <c r="AZ16">
        <v>586</v>
      </c>
      <c r="BA16">
        <v>406</v>
      </c>
    </row>
    <row r="17" spans="1:53" x14ac:dyDescent="0.75">
      <c r="A17" t="s">
        <v>14</v>
      </c>
      <c r="B17" t="s">
        <v>146</v>
      </c>
      <c r="C17">
        <v>32</v>
      </c>
      <c r="D17">
        <v>75</v>
      </c>
      <c r="E17">
        <v>0</v>
      </c>
      <c r="F17">
        <v>0</v>
      </c>
      <c r="G17">
        <v>31</v>
      </c>
      <c r="H17">
        <v>-0.38</v>
      </c>
      <c r="I17">
        <v>0</v>
      </c>
      <c r="J17">
        <v>-0.31</v>
      </c>
      <c r="K17">
        <v>2</v>
      </c>
      <c r="L17">
        <v>0.33</v>
      </c>
      <c r="M17">
        <v>-88</v>
      </c>
      <c r="N17">
        <v>-0.22</v>
      </c>
      <c r="O17">
        <v>39</v>
      </c>
      <c r="P17">
        <v>200</v>
      </c>
      <c r="Q17">
        <v>27</v>
      </c>
      <c r="R17">
        <v>12</v>
      </c>
      <c r="S17">
        <v>6</v>
      </c>
      <c r="T17">
        <v>23</v>
      </c>
      <c r="U17">
        <v>41</v>
      </c>
      <c r="V17">
        <v>0</v>
      </c>
      <c r="W17">
        <v>0.42</v>
      </c>
      <c r="X17">
        <v>29</v>
      </c>
      <c r="Y17">
        <v>23</v>
      </c>
      <c r="Z17">
        <v>78</v>
      </c>
      <c r="AA17">
        <v>10</v>
      </c>
      <c r="AB17">
        <v>29</v>
      </c>
      <c r="AC17">
        <v>-0.34</v>
      </c>
      <c r="AD17">
        <v>0</v>
      </c>
      <c r="AE17">
        <v>20</v>
      </c>
      <c r="AF17">
        <v>0</v>
      </c>
      <c r="AG17">
        <v>-12</v>
      </c>
      <c r="AH17">
        <v>5</v>
      </c>
      <c r="AI17">
        <v>51</v>
      </c>
      <c r="AJ17">
        <v>-3</v>
      </c>
      <c r="AK17">
        <v>90</v>
      </c>
      <c r="AL17">
        <v>21</v>
      </c>
      <c r="AM17" t="s">
        <v>134</v>
      </c>
      <c r="AN17">
        <v>0.31</v>
      </c>
      <c r="AO17">
        <v>4</v>
      </c>
      <c r="AP17">
        <v>3</v>
      </c>
      <c r="AQ17">
        <v>0</v>
      </c>
      <c r="AR17">
        <v>5</v>
      </c>
      <c r="AS17">
        <v>0</v>
      </c>
      <c r="AT17">
        <v>0.04</v>
      </c>
      <c r="AU17">
        <v>-12</v>
      </c>
      <c r="AV17">
        <v>10</v>
      </c>
      <c r="AW17">
        <v>0.22</v>
      </c>
      <c r="AX17">
        <v>7</v>
      </c>
      <c r="AY17">
        <v>2</v>
      </c>
      <c r="AZ17">
        <v>8</v>
      </c>
      <c r="BA17">
        <v>0</v>
      </c>
    </row>
    <row r="18" spans="1:53" x14ac:dyDescent="0.75">
      <c r="A18" t="s">
        <v>147</v>
      </c>
      <c r="B18" t="s">
        <v>131</v>
      </c>
      <c r="C18">
        <v>3944</v>
      </c>
      <c r="D18">
        <v>24445</v>
      </c>
      <c r="E18">
        <v>47</v>
      </c>
      <c r="F18">
        <v>759.03</v>
      </c>
      <c r="G18">
        <v>10821</v>
      </c>
      <c r="H18">
        <v>5058.62</v>
      </c>
      <c r="I18">
        <v>14027</v>
      </c>
      <c r="J18">
        <v>681.69</v>
      </c>
      <c r="K18">
        <v>13032</v>
      </c>
      <c r="L18">
        <v>6508.33</v>
      </c>
      <c r="M18">
        <v>27391</v>
      </c>
      <c r="N18">
        <v>5844.7800000000007</v>
      </c>
      <c r="O18">
        <v>4568.4799999999996</v>
      </c>
      <c r="P18">
        <v>28242.01</v>
      </c>
      <c r="Q18">
        <v>14553</v>
      </c>
      <c r="R18">
        <v>954</v>
      </c>
      <c r="S18">
        <v>1591.01</v>
      </c>
      <c r="T18">
        <v>17241</v>
      </c>
      <c r="U18">
        <v>9638</v>
      </c>
      <c r="V18">
        <v>5665</v>
      </c>
      <c r="W18">
        <v>5800.42</v>
      </c>
      <c r="X18">
        <v>10092</v>
      </c>
      <c r="Y18">
        <v>1254</v>
      </c>
      <c r="Z18">
        <v>2853</v>
      </c>
      <c r="AA18">
        <v>13122</v>
      </c>
      <c r="AB18">
        <v>6088</v>
      </c>
      <c r="AC18">
        <v>7809.66</v>
      </c>
      <c r="AD18">
        <v>7514</v>
      </c>
      <c r="AE18">
        <v>2071</v>
      </c>
      <c r="AF18">
        <v>3492</v>
      </c>
      <c r="AG18">
        <v>5416</v>
      </c>
      <c r="AH18">
        <v>1373</v>
      </c>
      <c r="AI18">
        <v>7169</v>
      </c>
      <c r="AJ18">
        <v>3702</v>
      </c>
      <c r="AK18">
        <v>13952</v>
      </c>
      <c r="AL18">
        <v>14254</v>
      </c>
      <c r="AM18">
        <v>3409</v>
      </c>
      <c r="AN18">
        <v>13774.31</v>
      </c>
      <c r="AO18">
        <v>9524</v>
      </c>
      <c r="AP18">
        <v>5480</v>
      </c>
      <c r="AQ18">
        <v>1102</v>
      </c>
      <c r="AR18">
        <v>9943</v>
      </c>
      <c r="AS18">
        <v>1615</v>
      </c>
      <c r="AT18">
        <v>7565.04</v>
      </c>
      <c r="AU18">
        <v>54431</v>
      </c>
      <c r="AV18">
        <v>3670.19</v>
      </c>
      <c r="AW18">
        <v>171.31</v>
      </c>
      <c r="AX18">
        <v>9955</v>
      </c>
      <c r="AY18">
        <v>7024</v>
      </c>
      <c r="AZ18">
        <v>3804</v>
      </c>
      <c r="BA18">
        <v>7093</v>
      </c>
    </row>
    <row r="19" spans="1:53" x14ac:dyDescent="0.75">
      <c r="A19" t="s">
        <v>148</v>
      </c>
      <c r="B19" t="s">
        <v>131</v>
      </c>
      <c r="C19">
        <v>5.0684237202225368E-4</v>
      </c>
      <c r="D19">
        <v>3.6953397659618137E-3</v>
      </c>
      <c r="E19">
        <v>0</v>
      </c>
      <c r="F19">
        <v>3.8976377952756325E-3</v>
      </c>
      <c r="G19">
        <v>2.1138057940926602E-2</v>
      </c>
      <c r="H19">
        <v>2.7272727272731334E-4</v>
      </c>
      <c r="I19">
        <v>0</v>
      </c>
      <c r="J19">
        <v>1.3473227206946325E-2</v>
      </c>
      <c r="K19">
        <v>3.9743197798838281E-3</v>
      </c>
      <c r="L19">
        <v>5.6357493857495111E-4</v>
      </c>
      <c r="M19">
        <v>1.8220910316679717E-3</v>
      </c>
      <c r="N19">
        <v>1.5749914588314429E-3</v>
      </c>
      <c r="O19">
        <v>3.8203227213258195E-3</v>
      </c>
      <c r="P19">
        <v>3.5408257192948156E-7</v>
      </c>
      <c r="Q19">
        <v>4.9026377572158886E-3</v>
      </c>
      <c r="R19">
        <v>6.2499999999999778E-3</v>
      </c>
      <c r="S19">
        <v>6.2185929648239657E-4</v>
      </c>
      <c r="T19">
        <v>3.4788658897200175E-4</v>
      </c>
      <c r="U19">
        <v>0</v>
      </c>
      <c r="V19">
        <v>1.0580144595309093E-3</v>
      </c>
      <c r="W19">
        <v>1.1331152057860727E-3</v>
      </c>
      <c r="X19">
        <v>0</v>
      </c>
      <c r="Y19">
        <v>7.9681274900400556E-4</v>
      </c>
      <c r="Z19">
        <v>1.7838030681412764E-2</v>
      </c>
      <c r="AA19">
        <v>1.0239433366694861E-2</v>
      </c>
      <c r="AB19">
        <v>6.5659881812207832E-4</v>
      </c>
      <c r="AC19">
        <v>8.4517864002986443E-5</v>
      </c>
      <c r="AD19">
        <v>1.8597236981934273E-3</v>
      </c>
      <c r="AE19">
        <v>0</v>
      </c>
      <c r="AF19">
        <v>1.1441647597254523E-3</v>
      </c>
      <c r="AG19">
        <v>9.223390518354746E-4</v>
      </c>
      <c r="AH19">
        <v>7.2780203784572617E-4</v>
      </c>
      <c r="AI19">
        <v>3.9210194650609598E-3</v>
      </c>
      <c r="AJ19">
        <v>2.6939655172413257E-3</v>
      </c>
      <c r="AK19">
        <v>3.2357805421729946E-3</v>
      </c>
      <c r="AL19">
        <v>7.0160667929641818E-5</v>
      </c>
      <c r="AM19">
        <v>1.171989452094957E-3</v>
      </c>
      <c r="AN19">
        <v>4.8901892790059742E-3</v>
      </c>
      <c r="AO19">
        <v>6.3038453456609744E-4</v>
      </c>
      <c r="AP19">
        <v>1.8251505749233843E-4</v>
      </c>
      <c r="AQ19">
        <v>9.0661831368998858E-4</v>
      </c>
      <c r="AR19">
        <v>3.5324989907146165E-3</v>
      </c>
      <c r="AS19">
        <v>3.0864197530864335E-3</v>
      </c>
      <c r="AT19">
        <v>9.3448965977318554E-3</v>
      </c>
      <c r="AU19">
        <v>1.1021915241471447E-4</v>
      </c>
      <c r="AV19">
        <v>2.2064832470714002E-4</v>
      </c>
      <c r="AW19">
        <v>1.8128654970759328E-3</v>
      </c>
      <c r="AX19">
        <v>4.0164675168186115E-4</v>
      </c>
      <c r="AY19">
        <v>4.2692471894123507E-4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6233</v>
      </c>
      <c r="D22">
        <v>14326</v>
      </c>
      <c r="E22">
        <v>1048</v>
      </c>
      <c r="F22">
        <v>1194</v>
      </c>
      <c r="G22">
        <v>12894</v>
      </c>
      <c r="H22">
        <v>2990</v>
      </c>
      <c r="I22">
        <v>8743</v>
      </c>
      <c r="J22">
        <v>470</v>
      </c>
      <c r="K22">
        <v>10866</v>
      </c>
      <c r="L22">
        <v>5064</v>
      </c>
      <c r="M22">
        <v>25534</v>
      </c>
      <c r="N22">
        <v>5596</v>
      </c>
      <c r="O22">
        <v>2930</v>
      </c>
      <c r="P22">
        <v>26515</v>
      </c>
      <c r="Q22">
        <v>14894</v>
      </c>
      <c r="R22">
        <v>774</v>
      </c>
      <c r="S22">
        <v>2924</v>
      </c>
      <c r="T22">
        <v>13071</v>
      </c>
      <c r="U22">
        <v>9389</v>
      </c>
      <c r="V22">
        <v>4935</v>
      </c>
      <c r="W22">
        <v>4286</v>
      </c>
      <c r="X22">
        <v>9716</v>
      </c>
      <c r="Y22">
        <v>994</v>
      </c>
      <c r="Z22">
        <v>4609</v>
      </c>
      <c r="AA22">
        <v>9751</v>
      </c>
      <c r="AB22">
        <v>6090</v>
      </c>
      <c r="AC22">
        <v>5069</v>
      </c>
      <c r="AD22">
        <v>7839</v>
      </c>
      <c r="AE22">
        <v>1362</v>
      </c>
      <c r="AF22">
        <v>3436</v>
      </c>
      <c r="AG22">
        <v>4886</v>
      </c>
      <c r="AH22">
        <v>1142</v>
      </c>
      <c r="AI22">
        <v>8428</v>
      </c>
      <c r="AJ22">
        <v>2963</v>
      </c>
      <c r="AK22">
        <v>14663</v>
      </c>
      <c r="AL22">
        <v>14032</v>
      </c>
      <c r="AM22">
        <v>2497</v>
      </c>
      <c r="AN22">
        <v>14747</v>
      </c>
      <c r="AO22">
        <v>7461</v>
      </c>
      <c r="AP22">
        <v>4904</v>
      </c>
      <c r="AQ22">
        <v>839</v>
      </c>
      <c r="AR22">
        <v>8907</v>
      </c>
      <c r="AS22">
        <v>1198</v>
      </c>
      <c r="AT22">
        <v>10235</v>
      </c>
      <c r="AU22">
        <v>47446</v>
      </c>
      <c r="AV22">
        <v>3549</v>
      </c>
      <c r="AW22">
        <v>517</v>
      </c>
      <c r="AX22">
        <v>7449</v>
      </c>
      <c r="AY22">
        <v>6548</v>
      </c>
      <c r="AZ22">
        <v>1472</v>
      </c>
      <c r="BA22">
        <v>7067</v>
      </c>
    </row>
    <row r="23" spans="1:53" x14ac:dyDescent="0.75">
      <c r="A23" t="s">
        <v>150</v>
      </c>
      <c r="B23" t="s">
        <v>151</v>
      </c>
      <c r="C23">
        <v>149.9</v>
      </c>
      <c r="D23">
        <v>127.10000000000001</v>
      </c>
      <c r="E23">
        <v>167.7</v>
      </c>
      <c r="F23">
        <v>133</v>
      </c>
      <c r="G23">
        <v>111</v>
      </c>
      <c r="H23">
        <v>111.8</v>
      </c>
      <c r="I23">
        <v>121.30000000000001</v>
      </c>
      <c r="J23">
        <v>220.5</v>
      </c>
      <c r="K23">
        <v>135.69999999999999</v>
      </c>
      <c r="L23">
        <v>99.3</v>
      </c>
      <c r="M23">
        <v>303.89999999999998</v>
      </c>
      <c r="N23">
        <v>130.69999999999999</v>
      </c>
      <c r="O23">
        <v>239.1</v>
      </c>
      <c r="P23">
        <v>122.4</v>
      </c>
      <c r="Q23">
        <v>130</v>
      </c>
      <c r="R23">
        <v>374</v>
      </c>
      <c r="S23">
        <v>99.5</v>
      </c>
      <c r="T23">
        <v>126.5</v>
      </c>
      <c r="U23">
        <v>116.4</v>
      </c>
      <c r="V23">
        <v>110.19999999999999</v>
      </c>
      <c r="W23">
        <v>124.39999999999999</v>
      </c>
      <c r="X23">
        <v>88.800000000000011</v>
      </c>
      <c r="Y23">
        <v>185.7</v>
      </c>
      <c r="Z23">
        <v>241.70000000000002</v>
      </c>
      <c r="AA23">
        <v>148.1</v>
      </c>
      <c r="AB23">
        <v>133.30000000000001</v>
      </c>
      <c r="AC23">
        <v>109.9</v>
      </c>
      <c r="AD23">
        <v>128.6</v>
      </c>
      <c r="AE23">
        <v>113.10000000000001</v>
      </c>
      <c r="AF23">
        <v>98.6</v>
      </c>
      <c r="AG23">
        <v>115.9</v>
      </c>
      <c r="AH23">
        <v>197.39999999999998</v>
      </c>
      <c r="AI23">
        <v>181.4</v>
      </c>
      <c r="AJ23">
        <v>104.3</v>
      </c>
      <c r="AK23">
        <v>212.60000000000002</v>
      </c>
      <c r="AL23">
        <v>117.2</v>
      </c>
      <c r="AM23">
        <v>81.899999999999991</v>
      </c>
      <c r="AN23">
        <v>116.1</v>
      </c>
      <c r="AO23">
        <v>99.3</v>
      </c>
      <c r="AP23">
        <v>114.3</v>
      </c>
      <c r="AQ23">
        <v>228.5</v>
      </c>
      <c r="AR23">
        <v>113.3</v>
      </c>
      <c r="AS23">
        <v>113.69999999999999</v>
      </c>
      <c r="AT23">
        <v>111.30000000000001</v>
      </c>
      <c r="AU23">
        <v>105</v>
      </c>
      <c r="AV23">
        <v>99.9</v>
      </c>
      <c r="AW23">
        <v>180.7</v>
      </c>
      <c r="AX23">
        <v>101.19999999999999</v>
      </c>
      <c r="AY23">
        <v>134.80000000000001</v>
      </c>
      <c r="AZ23">
        <v>94.1</v>
      </c>
      <c r="BA23">
        <v>102.89999999999999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702F8-95B1-4FD4-8339-4B7F47B4C7E5}">
  <dimension ref="A1:BA23"/>
  <sheetViews>
    <sheetView workbookViewId="0">
      <selection activeCell="H6" sqref="H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s="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3237</v>
      </c>
      <c r="D2">
        <v>22224</v>
      </c>
      <c r="E2">
        <v>48</v>
      </c>
      <c r="F2">
        <v>586</v>
      </c>
      <c r="G2">
        <v>9586</v>
      </c>
      <c r="H2">
        <v>5750</v>
      </c>
      <c r="I2">
        <v>12860</v>
      </c>
      <c r="J2">
        <v>533</v>
      </c>
      <c r="K2">
        <v>11336</v>
      </c>
      <c r="L2">
        <v>6142</v>
      </c>
      <c r="M2">
        <v>21878</v>
      </c>
      <c r="N2">
        <v>5405</v>
      </c>
      <c r="O2">
        <v>4041</v>
      </c>
      <c r="P2">
        <v>25725</v>
      </c>
      <c r="Q2">
        <v>13621</v>
      </c>
      <c r="R2">
        <v>899</v>
      </c>
      <c r="S2">
        <v>1525</v>
      </c>
      <c r="T2">
        <v>16360</v>
      </c>
      <c r="U2">
        <v>8649</v>
      </c>
      <c r="V2">
        <v>5858</v>
      </c>
      <c r="W2">
        <v>5485</v>
      </c>
      <c r="X2">
        <v>8975</v>
      </c>
      <c r="Y2">
        <v>1159</v>
      </c>
      <c r="Z2">
        <v>2016</v>
      </c>
      <c r="AA2">
        <v>11005</v>
      </c>
      <c r="AB2">
        <v>5025</v>
      </c>
      <c r="AC2">
        <v>6957</v>
      </c>
      <c r="AD2">
        <v>6496</v>
      </c>
      <c r="AE2">
        <v>1742</v>
      </c>
      <c r="AF2">
        <v>2967</v>
      </c>
      <c r="AG2">
        <v>4651</v>
      </c>
      <c r="AH2">
        <v>1617</v>
      </c>
      <c r="AI2">
        <v>6086</v>
      </c>
      <c r="AJ2">
        <v>3795</v>
      </c>
      <c r="AK2">
        <v>12120</v>
      </c>
      <c r="AL2">
        <v>13236</v>
      </c>
      <c r="AM2">
        <v>3336</v>
      </c>
      <c r="AN2">
        <v>12727</v>
      </c>
      <c r="AO2">
        <v>9180</v>
      </c>
      <c r="AP2">
        <v>5063</v>
      </c>
      <c r="AQ2">
        <v>882</v>
      </c>
      <c r="AR2">
        <v>8868</v>
      </c>
      <c r="AS2">
        <v>1584</v>
      </c>
      <c r="AT2">
        <v>7491</v>
      </c>
      <c r="AU2">
        <v>52134</v>
      </c>
      <c r="AV2">
        <v>2892</v>
      </c>
      <c r="AW2">
        <v>191</v>
      </c>
      <c r="AX2">
        <v>8810</v>
      </c>
      <c r="AY2">
        <v>6032</v>
      </c>
      <c r="AZ2">
        <v>3109</v>
      </c>
      <c r="BA2">
        <v>6330</v>
      </c>
    </row>
    <row r="3" spans="1:53" x14ac:dyDescent="0.75">
      <c r="A3" t="s">
        <v>1</v>
      </c>
      <c r="B3" t="s">
        <v>132</v>
      </c>
      <c r="C3">
        <v>244</v>
      </c>
      <c r="D3">
        <v>1274</v>
      </c>
      <c r="E3">
        <v>0</v>
      </c>
      <c r="F3">
        <v>10</v>
      </c>
      <c r="G3">
        <v>239</v>
      </c>
      <c r="H3">
        <v>5077</v>
      </c>
      <c r="I3">
        <v>2110</v>
      </c>
      <c r="J3">
        <v>47</v>
      </c>
      <c r="K3">
        <v>786</v>
      </c>
      <c r="L3">
        <v>1771</v>
      </c>
      <c r="M3">
        <v>21</v>
      </c>
      <c r="N3">
        <v>1525</v>
      </c>
      <c r="O3">
        <v>0</v>
      </c>
      <c r="P3">
        <v>1141</v>
      </c>
      <c r="Q3">
        <v>2127</v>
      </c>
      <c r="R3">
        <v>0</v>
      </c>
      <c r="S3" t="s">
        <v>134</v>
      </c>
      <c r="T3">
        <v>2651</v>
      </c>
      <c r="U3">
        <v>3936</v>
      </c>
      <c r="V3">
        <v>1288</v>
      </c>
      <c r="W3">
        <v>1211</v>
      </c>
      <c r="X3">
        <v>490</v>
      </c>
      <c r="Y3">
        <v>2</v>
      </c>
      <c r="Z3">
        <v>0</v>
      </c>
      <c r="AA3">
        <v>2520</v>
      </c>
      <c r="AB3">
        <v>973</v>
      </c>
      <c r="AC3">
        <v>285</v>
      </c>
      <c r="AD3">
        <v>3744</v>
      </c>
      <c r="AE3">
        <v>326</v>
      </c>
      <c r="AF3">
        <v>1089</v>
      </c>
      <c r="AG3">
        <v>208</v>
      </c>
      <c r="AH3">
        <v>0</v>
      </c>
      <c r="AI3">
        <v>0</v>
      </c>
      <c r="AJ3">
        <v>920</v>
      </c>
      <c r="AK3">
        <v>0</v>
      </c>
      <c r="AL3">
        <v>2010</v>
      </c>
      <c r="AM3">
        <v>1792</v>
      </c>
      <c r="AN3">
        <v>3047</v>
      </c>
      <c r="AO3">
        <v>617</v>
      </c>
      <c r="AP3">
        <v>0</v>
      </c>
      <c r="AQ3">
        <v>0</v>
      </c>
      <c r="AR3">
        <v>1807</v>
      </c>
      <c r="AS3">
        <v>140</v>
      </c>
      <c r="AT3">
        <v>1967</v>
      </c>
      <c r="AU3">
        <v>5475</v>
      </c>
      <c r="AV3">
        <v>1070</v>
      </c>
      <c r="AW3">
        <v>0</v>
      </c>
      <c r="AX3">
        <v>3</v>
      </c>
      <c r="AY3">
        <v>1721</v>
      </c>
      <c r="AZ3">
        <v>1600</v>
      </c>
      <c r="BA3">
        <v>4133</v>
      </c>
    </row>
    <row r="4" spans="1:53" x14ac:dyDescent="0.75">
      <c r="A4" t="s">
        <v>2</v>
      </c>
      <c r="B4" t="s">
        <v>133</v>
      </c>
      <c r="C4">
        <v>8</v>
      </c>
      <c r="D4">
        <v>7</v>
      </c>
      <c r="E4" t="s">
        <v>134</v>
      </c>
      <c r="F4" t="s">
        <v>134</v>
      </c>
      <c r="G4">
        <v>15</v>
      </c>
      <c r="H4">
        <v>9</v>
      </c>
      <c r="I4" t="s">
        <v>134</v>
      </c>
      <c r="J4">
        <v>88</v>
      </c>
      <c r="K4">
        <v>3</v>
      </c>
      <c r="L4">
        <v>2</v>
      </c>
      <c r="M4" t="s">
        <v>134</v>
      </c>
      <c r="N4" t="s">
        <v>134</v>
      </c>
      <c r="O4">
        <v>11</v>
      </c>
      <c r="P4">
        <v>513</v>
      </c>
      <c r="Q4">
        <v>17</v>
      </c>
      <c r="R4">
        <v>552</v>
      </c>
      <c r="S4">
        <v>0</v>
      </c>
      <c r="T4">
        <v>1</v>
      </c>
      <c r="U4">
        <v>12</v>
      </c>
      <c r="V4" t="s">
        <v>134</v>
      </c>
      <c r="W4">
        <v>6</v>
      </c>
      <c r="X4" t="s">
        <v>134</v>
      </c>
      <c r="Y4">
        <v>9</v>
      </c>
      <c r="Z4">
        <v>14</v>
      </c>
      <c r="AA4" t="s">
        <v>134</v>
      </c>
      <c r="AB4" t="s">
        <v>134</v>
      </c>
      <c r="AC4">
        <v>1</v>
      </c>
      <c r="AD4">
        <v>10</v>
      </c>
      <c r="AE4" t="s">
        <v>134</v>
      </c>
      <c r="AF4" t="s">
        <v>134</v>
      </c>
      <c r="AG4">
        <v>1</v>
      </c>
      <c r="AH4">
        <v>3</v>
      </c>
      <c r="AI4" t="s">
        <v>134</v>
      </c>
      <c r="AJ4" t="s">
        <v>134</v>
      </c>
      <c r="AK4">
        <v>24</v>
      </c>
      <c r="AL4">
        <v>6</v>
      </c>
      <c r="AM4" t="s">
        <v>134</v>
      </c>
      <c r="AN4">
        <v>15</v>
      </c>
      <c r="AO4">
        <v>2</v>
      </c>
      <c r="AP4" t="s">
        <v>134</v>
      </c>
      <c r="AQ4" t="s">
        <v>134</v>
      </c>
      <c r="AR4">
        <v>8</v>
      </c>
      <c r="AS4" t="s">
        <v>134</v>
      </c>
      <c r="AT4">
        <v>3</v>
      </c>
      <c r="AU4">
        <v>19</v>
      </c>
      <c r="AV4">
        <v>5</v>
      </c>
      <c r="AW4" t="s">
        <v>134</v>
      </c>
      <c r="AX4" t="s">
        <v>134</v>
      </c>
      <c r="AY4" t="s">
        <v>134</v>
      </c>
      <c r="AZ4">
        <v>5</v>
      </c>
      <c r="BA4">
        <v>6</v>
      </c>
    </row>
    <row r="5" spans="1:53" x14ac:dyDescent="0.75">
      <c r="A5" t="s">
        <v>3</v>
      </c>
      <c r="B5" t="s">
        <v>135</v>
      </c>
      <c r="C5">
        <v>0</v>
      </c>
      <c r="D5">
        <v>0</v>
      </c>
      <c r="E5">
        <v>0</v>
      </c>
      <c r="F5">
        <v>0</v>
      </c>
      <c r="G5">
        <v>0</v>
      </c>
      <c r="H5">
        <v>0</v>
      </c>
      <c r="I5">
        <v>0</v>
      </c>
      <c r="J5">
        <v>0</v>
      </c>
      <c r="K5">
        <v>0</v>
      </c>
      <c r="L5">
        <v>0</v>
      </c>
      <c r="M5">
        <v>0</v>
      </c>
      <c r="N5">
        <v>0</v>
      </c>
      <c r="O5">
        <v>0</v>
      </c>
      <c r="P5">
        <v>121</v>
      </c>
      <c r="Q5" t="s">
        <v>134</v>
      </c>
      <c r="R5">
        <v>0</v>
      </c>
      <c r="S5">
        <v>0</v>
      </c>
      <c r="T5">
        <v>0</v>
      </c>
      <c r="U5">
        <v>0</v>
      </c>
      <c r="V5">
        <v>1</v>
      </c>
      <c r="W5">
        <v>0</v>
      </c>
      <c r="X5">
        <v>0</v>
      </c>
      <c r="Y5">
        <v>0</v>
      </c>
      <c r="Z5">
        <v>0</v>
      </c>
      <c r="AA5">
        <v>145</v>
      </c>
      <c r="AB5">
        <v>0</v>
      </c>
      <c r="AC5">
        <v>0</v>
      </c>
      <c r="AD5">
        <v>0</v>
      </c>
      <c r="AE5">
        <v>39</v>
      </c>
      <c r="AF5">
        <v>0</v>
      </c>
      <c r="AG5">
        <v>0</v>
      </c>
      <c r="AH5">
        <v>0</v>
      </c>
      <c r="AI5">
        <v>0</v>
      </c>
      <c r="AJ5">
        <v>0</v>
      </c>
      <c r="AK5">
        <v>0</v>
      </c>
      <c r="AL5">
        <v>0</v>
      </c>
      <c r="AM5">
        <v>0</v>
      </c>
      <c r="AN5" t="s">
        <v>134</v>
      </c>
      <c r="AO5">
        <v>0</v>
      </c>
      <c r="AP5">
        <v>0</v>
      </c>
      <c r="AQ5">
        <v>0</v>
      </c>
      <c r="AR5">
        <v>0</v>
      </c>
      <c r="AS5">
        <v>0</v>
      </c>
      <c r="AT5">
        <v>0</v>
      </c>
      <c r="AU5">
        <v>5</v>
      </c>
      <c r="AV5">
        <v>0</v>
      </c>
      <c r="AW5">
        <v>0</v>
      </c>
      <c r="AX5">
        <v>0</v>
      </c>
      <c r="AY5">
        <v>0</v>
      </c>
      <c r="AZ5">
        <v>0</v>
      </c>
      <c r="BA5">
        <v>0</v>
      </c>
    </row>
    <row r="6" spans="1:53" x14ac:dyDescent="0.75">
      <c r="A6" t="s">
        <v>4</v>
      </c>
      <c r="B6" t="s">
        <v>136</v>
      </c>
      <c r="C6">
        <v>1262</v>
      </c>
      <c r="D6">
        <v>13578</v>
      </c>
      <c r="E6">
        <v>12</v>
      </c>
      <c r="F6">
        <v>504</v>
      </c>
      <c r="G6">
        <v>5648</v>
      </c>
      <c r="H6">
        <v>375</v>
      </c>
      <c r="I6">
        <v>5972</v>
      </c>
      <c r="J6">
        <v>249</v>
      </c>
      <c r="K6">
        <v>5183</v>
      </c>
      <c r="L6">
        <v>2438</v>
      </c>
      <c r="M6">
        <v>5650</v>
      </c>
      <c r="N6">
        <v>1492</v>
      </c>
      <c r="O6">
        <v>2210</v>
      </c>
      <c r="P6">
        <v>18860</v>
      </c>
      <c r="Q6">
        <v>5538</v>
      </c>
      <c r="R6">
        <v>0</v>
      </c>
      <c r="S6">
        <v>414</v>
      </c>
      <c r="T6">
        <v>2864</v>
      </c>
      <c r="U6">
        <v>3307</v>
      </c>
      <c r="V6">
        <v>922</v>
      </c>
      <c r="W6">
        <v>599</v>
      </c>
      <c r="X6">
        <v>6883</v>
      </c>
      <c r="Y6">
        <v>405</v>
      </c>
      <c r="Z6">
        <v>1133</v>
      </c>
      <c r="AA6">
        <v>4790</v>
      </c>
      <c r="AB6">
        <v>1214</v>
      </c>
      <c r="AC6">
        <v>5388</v>
      </c>
      <c r="AD6">
        <v>1090</v>
      </c>
      <c r="AE6" t="s">
        <v>134</v>
      </c>
      <c r="AF6" t="s">
        <v>134</v>
      </c>
      <c r="AG6">
        <v>2258</v>
      </c>
      <c r="AH6">
        <v>532</v>
      </c>
      <c r="AI6">
        <v>2956</v>
      </c>
      <c r="AJ6">
        <v>1188</v>
      </c>
      <c r="AK6">
        <v>5955</v>
      </c>
      <c r="AL6">
        <v>5578</v>
      </c>
      <c r="AM6" t="s">
        <v>134</v>
      </c>
      <c r="AN6">
        <v>7215</v>
      </c>
      <c r="AO6">
        <v>4880</v>
      </c>
      <c r="AP6">
        <v>1613</v>
      </c>
      <c r="AQ6">
        <v>699</v>
      </c>
      <c r="AR6">
        <v>1949</v>
      </c>
      <c r="AS6" t="s">
        <v>134</v>
      </c>
      <c r="AT6">
        <v>1459</v>
      </c>
      <c r="AU6">
        <v>27142</v>
      </c>
      <c r="AV6">
        <v>960</v>
      </c>
      <c r="AW6">
        <v>0.19</v>
      </c>
      <c r="AX6">
        <v>866</v>
      </c>
      <c r="AY6">
        <v>2660</v>
      </c>
      <c r="AZ6">
        <v>533</v>
      </c>
      <c r="BA6">
        <v>1763</v>
      </c>
    </row>
    <row r="7" spans="1:53" x14ac:dyDescent="0.75">
      <c r="A7" t="s">
        <v>5</v>
      </c>
      <c r="B7" t="s">
        <v>137</v>
      </c>
      <c r="C7">
        <v>0</v>
      </c>
      <c r="D7">
        <v>29</v>
      </c>
      <c r="E7">
        <v>0</v>
      </c>
      <c r="F7">
        <v>23</v>
      </c>
      <c r="G7">
        <v>0</v>
      </c>
      <c r="H7">
        <v>2</v>
      </c>
      <c r="I7">
        <v>0</v>
      </c>
      <c r="J7">
        <v>0</v>
      </c>
      <c r="K7">
        <v>0</v>
      </c>
      <c r="L7">
        <v>0</v>
      </c>
      <c r="M7">
        <v>77</v>
      </c>
      <c r="N7">
        <v>0</v>
      </c>
      <c r="O7">
        <v>0</v>
      </c>
      <c r="P7">
        <v>0.01</v>
      </c>
      <c r="Q7">
        <v>0</v>
      </c>
      <c r="R7">
        <v>0</v>
      </c>
      <c r="S7">
        <v>0</v>
      </c>
      <c r="T7">
        <v>17</v>
      </c>
      <c r="U7">
        <v>157</v>
      </c>
      <c r="V7">
        <v>0</v>
      </c>
      <c r="W7">
        <v>0</v>
      </c>
      <c r="X7">
        <v>102</v>
      </c>
      <c r="Y7">
        <v>0</v>
      </c>
      <c r="Z7">
        <v>0</v>
      </c>
      <c r="AA7">
        <v>100</v>
      </c>
      <c r="AB7">
        <v>0</v>
      </c>
      <c r="AC7">
        <v>0</v>
      </c>
      <c r="AD7">
        <v>0</v>
      </c>
      <c r="AE7">
        <v>1</v>
      </c>
      <c r="AF7">
        <v>0</v>
      </c>
      <c r="AG7">
        <v>0</v>
      </c>
      <c r="AH7">
        <v>0</v>
      </c>
      <c r="AI7">
        <v>22</v>
      </c>
      <c r="AJ7">
        <v>0</v>
      </c>
      <c r="AK7">
        <v>0</v>
      </c>
      <c r="AL7">
        <v>0</v>
      </c>
      <c r="AM7">
        <v>2</v>
      </c>
      <c r="AN7">
        <v>61</v>
      </c>
      <c r="AO7">
        <v>0</v>
      </c>
      <c r="AP7">
        <v>0</v>
      </c>
      <c r="AQ7">
        <v>0</v>
      </c>
      <c r="AR7">
        <v>0</v>
      </c>
      <c r="AS7">
        <v>0</v>
      </c>
      <c r="AT7">
        <v>1</v>
      </c>
      <c r="AU7">
        <v>213</v>
      </c>
      <c r="AV7">
        <v>0.06</v>
      </c>
      <c r="AW7">
        <v>0</v>
      </c>
      <c r="AX7">
        <v>21</v>
      </c>
      <c r="AY7">
        <v>0</v>
      </c>
      <c r="AZ7">
        <v>28</v>
      </c>
      <c r="BA7">
        <v>0</v>
      </c>
    </row>
    <row r="8" spans="1:53" x14ac:dyDescent="0.75">
      <c r="A8" t="s">
        <v>12</v>
      </c>
      <c r="B8" t="s">
        <v>131</v>
      </c>
      <c r="C8">
        <v>1514</v>
      </c>
      <c r="D8">
        <v>14888</v>
      </c>
      <c r="E8">
        <v>12</v>
      </c>
      <c r="F8">
        <v>537</v>
      </c>
      <c r="G8">
        <v>5902</v>
      </c>
      <c r="H8">
        <v>5463</v>
      </c>
      <c r="I8">
        <v>8082</v>
      </c>
      <c r="J8">
        <v>384</v>
      </c>
      <c r="K8">
        <v>5972</v>
      </c>
      <c r="L8">
        <v>4211</v>
      </c>
      <c r="M8">
        <v>5748</v>
      </c>
      <c r="N8">
        <v>3017</v>
      </c>
      <c r="O8">
        <v>2221</v>
      </c>
      <c r="P8">
        <v>20635.009999999998</v>
      </c>
      <c r="Q8">
        <v>7682</v>
      </c>
      <c r="R8">
        <v>552</v>
      </c>
      <c r="S8">
        <v>414</v>
      </c>
      <c r="T8">
        <v>5533</v>
      </c>
      <c r="U8">
        <v>7412</v>
      </c>
      <c r="V8">
        <v>2211</v>
      </c>
      <c r="W8">
        <v>1816</v>
      </c>
      <c r="X8">
        <v>7475</v>
      </c>
      <c r="Y8">
        <v>416</v>
      </c>
      <c r="Z8">
        <v>1147</v>
      </c>
      <c r="AA8">
        <v>7555</v>
      </c>
      <c r="AB8">
        <v>2187</v>
      </c>
      <c r="AC8">
        <v>5674</v>
      </c>
      <c r="AD8">
        <v>4844</v>
      </c>
      <c r="AE8">
        <v>366</v>
      </c>
      <c r="AF8">
        <v>1089</v>
      </c>
      <c r="AG8">
        <v>2467</v>
      </c>
      <c r="AH8">
        <v>535</v>
      </c>
      <c r="AI8">
        <v>2978</v>
      </c>
      <c r="AJ8">
        <v>2108</v>
      </c>
      <c r="AK8">
        <v>5979</v>
      </c>
      <c r="AL8">
        <v>7594</v>
      </c>
      <c r="AM8">
        <v>1794</v>
      </c>
      <c r="AN8">
        <v>10338</v>
      </c>
      <c r="AO8">
        <v>5499</v>
      </c>
      <c r="AP8">
        <v>1613</v>
      </c>
      <c r="AQ8">
        <v>699</v>
      </c>
      <c r="AR8">
        <v>3764</v>
      </c>
      <c r="AS8">
        <v>140</v>
      </c>
      <c r="AT8">
        <v>3430</v>
      </c>
      <c r="AU8">
        <v>32854</v>
      </c>
      <c r="AV8">
        <v>2035.06</v>
      </c>
      <c r="AW8">
        <v>0.19</v>
      </c>
      <c r="AX8">
        <v>890</v>
      </c>
      <c r="AY8">
        <v>4381</v>
      </c>
      <c r="AZ8">
        <v>2166</v>
      </c>
      <c r="BA8">
        <v>5902</v>
      </c>
    </row>
    <row r="9" spans="1:53" x14ac:dyDescent="0.75">
      <c r="A9" t="s">
        <v>138</v>
      </c>
      <c r="B9" t="s">
        <v>139</v>
      </c>
      <c r="C9">
        <v>1267</v>
      </c>
      <c r="D9">
        <v>6489</v>
      </c>
      <c r="E9">
        <v>0</v>
      </c>
      <c r="F9">
        <v>0</v>
      </c>
      <c r="G9">
        <v>2474</v>
      </c>
      <c r="H9">
        <v>0</v>
      </c>
      <c r="I9">
        <v>3848</v>
      </c>
      <c r="J9">
        <v>0</v>
      </c>
      <c r="K9">
        <v>2850</v>
      </c>
      <c r="L9">
        <v>1320</v>
      </c>
      <c r="M9">
        <v>1634</v>
      </c>
      <c r="N9">
        <v>0</v>
      </c>
      <c r="O9">
        <v>1508</v>
      </c>
      <c r="P9">
        <v>2414</v>
      </c>
      <c r="Q9">
        <v>4315</v>
      </c>
      <c r="R9">
        <v>0</v>
      </c>
      <c r="S9">
        <v>0</v>
      </c>
      <c r="T9">
        <v>8392</v>
      </c>
      <c r="U9">
        <v>0</v>
      </c>
      <c r="V9">
        <v>0</v>
      </c>
      <c r="W9">
        <v>867</v>
      </c>
      <c r="X9">
        <v>1119</v>
      </c>
      <c r="Y9">
        <v>0</v>
      </c>
      <c r="Z9">
        <v>0</v>
      </c>
      <c r="AA9">
        <v>2227</v>
      </c>
      <c r="AB9">
        <v>1173</v>
      </c>
      <c r="AC9">
        <v>995</v>
      </c>
      <c r="AD9">
        <v>865</v>
      </c>
      <c r="AE9">
        <v>0</v>
      </c>
      <c r="AF9">
        <v>565</v>
      </c>
      <c r="AG9">
        <v>0</v>
      </c>
      <c r="AH9">
        <v>899</v>
      </c>
      <c r="AI9">
        <v>2463</v>
      </c>
      <c r="AJ9">
        <v>0</v>
      </c>
      <c r="AK9">
        <v>2356</v>
      </c>
      <c r="AL9">
        <v>3706</v>
      </c>
      <c r="AM9">
        <v>0</v>
      </c>
      <c r="AN9">
        <v>1519</v>
      </c>
      <c r="AO9">
        <v>0</v>
      </c>
      <c r="AP9">
        <v>0</v>
      </c>
      <c r="AQ9">
        <v>0</v>
      </c>
      <c r="AR9">
        <v>4449</v>
      </c>
      <c r="AS9">
        <v>0</v>
      </c>
      <c r="AT9">
        <v>3281</v>
      </c>
      <c r="AU9">
        <v>3530</v>
      </c>
      <c r="AV9">
        <v>0</v>
      </c>
      <c r="AW9">
        <v>0</v>
      </c>
      <c r="AX9">
        <v>806</v>
      </c>
      <c r="AY9">
        <v>863</v>
      </c>
      <c r="AZ9">
        <v>0</v>
      </c>
      <c r="BA9">
        <v>0</v>
      </c>
    </row>
    <row r="10" spans="1:53" x14ac:dyDescent="0.75">
      <c r="A10" t="s">
        <v>6</v>
      </c>
      <c r="B10" t="s">
        <v>140</v>
      </c>
      <c r="C10">
        <v>78</v>
      </c>
      <c r="D10">
        <v>196</v>
      </c>
      <c r="E10">
        <v>0</v>
      </c>
      <c r="F10">
        <v>0</v>
      </c>
      <c r="G10">
        <v>77</v>
      </c>
      <c r="H10">
        <v>125</v>
      </c>
      <c r="I10">
        <v>665</v>
      </c>
      <c r="J10">
        <v>133</v>
      </c>
      <c r="K10">
        <v>536</v>
      </c>
      <c r="L10">
        <v>244</v>
      </c>
      <c r="M10">
        <v>3083</v>
      </c>
      <c r="N10">
        <v>135</v>
      </c>
      <c r="O10">
        <v>22</v>
      </c>
      <c r="P10">
        <v>18</v>
      </c>
      <c r="Q10">
        <v>223</v>
      </c>
      <c r="R10" t="s">
        <v>134</v>
      </c>
      <c r="S10">
        <v>662</v>
      </c>
      <c r="T10" t="s">
        <v>134</v>
      </c>
      <c r="U10">
        <v>28</v>
      </c>
      <c r="V10">
        <v>89</v>
      </c>
      <c r="W10">
        <v>4</v>
      </c>
      <c r="X10">
        <v>72</v>
      </c>
      <c r="Y10">
        <v>233</v>
      </c>
      <c r="Z10">
        <v>63</v>
      </c>
      <c r="AA10">
        <v>105</v>
      </c>
      <c r="AB10">
        <v>80</v>
      </c>
      <c r="AC10">
        <v>0</v>
      </c>
      <c r="AD10">
        <v>101</v>
      </c>
      <c r="AE10">
        <v>752</v>
      </c>
      <c r="AF10">
        <v>83</v>
      </c>
      <c r="AG10">
        <v>185</v>
      </c>
      <c r="AH10">
        <v>81</v>
      </c>
      <c r="AI10">
        <v>0</v>
      </c>
      <c r="AJ10" t="s">
        <v>134</v>
      </c>
      <c r="AK10">
        <v>2252</v>
      </c>
      <c r="AL10">
        <v>326</v>
      </c>
      <c r="AM10">
        <v>142</v>
      </c>
      <c r="AN10">
        <v>40</v>
      </c>
      <c r="AO10">
        <v>119</v>
      </c>
      <c r="AP10">
        <v>2146</v>
      </c>
      <c r="AQ10" t="s">
        <v>134</v>
      </c>
      <c r="AR10">
        <v>136</v>
      </c>
      <c r="AS10">
        <v>351</v>
      </c>
      <c r="AT10">
        <v>681</v>
      </c>
      <c r="AU10">
        <v>34</v>
      </c>
      <c r="AV10">
        <v>52</v>
      </c>
      <c r="AW10">
        <v>84</v>
      </c>
      <c r="AX10">
        <v>6172</v>
      </c>
      <c r="AY10">
        <v>155</v>
      </c>
      <c r="AZ10">
        <v>63</v>
      </c>
      <c r="BA10">
        <v>350</v>
      </c>
    </row>
    <row r="11" spans="1:53" x14ac:dyDescent="0.75">
      <c r="A11" t="s">
        <v>7</v>
      </c>
      <c r="B11" t="s">
        <v>141</v>
      </c>
      <c r="C11">
        <v>35</v>
      </c>
      <c r="D11">
        <v>268</v>
      </c>
      <c r="E11">
        <v>0</v>
      </c>
      <c r="F11">
        <v>7.0000000000000007E-2</v>
      </c>
      <c r="G11">
        <v>3</v>
      </c>
      <c r="H11">
        <v>129</v>
      </c>
      <c r="I11">
        <v>0</v>
      </c>
      <c r="J11">
        <v>11</v>
      </c>
      <c r="K11">
        <v>268</v>
      </c>
      <c r="L11">
        <v>0</v>
      </c>
      <c r="M11">
        <v>1515</v>
      </c>
      <c r="N11">
        <v>1508</v>
      </c>
      <c r="O11" t="s">
        <v>134</v>
      </c>
      <c r="P11">
        <v>0</v>
      </c>
      <c r="Q11">
        <v>0</v>
      </c>
      <c r="R11">
        <v>67</v>
      </c>
      <c r="S11">
        <v>245</v>
      </c>
      <c r="T11">
        <v>1896</v>
      </c>
      <c r="U11">
        <v>760</v>
      </c>
      <c r="V11">
        <v>3418</v>
      </c>
      <c r="W11">
        <v>2766</v>
      </c>
      <c r="X11">
        <v>0</v>
      </c>
      <c r="Y11">
        <v>173</v>
      </c>
      <c r="Z11">
        <v>16</v>
      </c>
      <c r="AA11">
        <v>787</v>
      </c>
      <c r="AB11">
        <v>1170</v>
      </c>
      <c r="AC11">
        <v>23</v>
      </c>
      <c r="AD11">
        <v>533</v>
      </c>
      <c r="AE11">
        <v>469</v>
      </c>
      <c r="AF11">
        <v>964</v>
      </c>
      <c r="AG11">
        <v>24</v>
      </c>
      <c r="AH11">
        <v>32</v>
      </c>
      <c r="AI11">
        <v>2</v>
      </c>
      <c r="AJ11">
        <v>1178</v>
      </c>
      <c r="AK11">
        <v>481</v>
      </c>
      <c r="AL11">
        <v>28</v>
      </c>
      <c r="AM11">
        <v>1240</v>
      </c>
      <c r="AN11">
        <v>215</v>
      </c>
      <c r="AO11">
        <v>3474</v>
      </c>
      <c r="AP11">
        <v>880</v>
      </c>
      <c r="AQ11">
        <v>14</v>
      </c>
      <c r="AR11">
        <v>0</v>
      </c>
      <c r="AS11">
        <v>869</v>
      </c>
      <c r="AT11" t="s">
        <v>134</v>
      </c>
      <c r="AU11">
        <v>11079</v>
      </c>
      <c r="AV11">
        <v>70</v>
      </c>
      <c r="AW11">
        <v>28</v>
      </c>
      <c r="AX11">
        <v>719</v>
      </c>
      <c r="AY11">
        <v>157</v>
      </c>
      <c r="AZ11">
        <v>814</v>
      </c>
      <c r="BA11">
        <v>0</v>
      </c>
    </row>
    <row r="12" spans="1:53" x14ac:dyDescent="0.75">
      <c r="A12" t="s">
        <v>8</v>
      </c>
      <c r="B12" t="s">
        <v>142</v>
      </c>
      <c r="C12">
        <v>25</v>
      </c>
      <c r="D12">
        <v>124</v>
      </c>
      <c r="E12">
        <v>5</v>
      </c>
      <c r="F12">
        <v>6</v>
      </c>
      <c r="G12">
        <v>280</v>
      </c>
      <c r="H12" t="s">
        <v>134</v>
      </c>
      <c r="I12">
        <v>265</v>
      </c>
      <c r="J12">
        <v>3</v>
      </c>
      <c r="K12">
        <v>16</v>
      </c>
      <c r="L12">
        <v>71</v>
      </c>
      <c r="M12">
        <v>385</v>
      </c>
      <c r="N12">
        <v>6</v>
      </c>
      <c r="O12">
        <v>39</v>
      </c>
      <c r="P12">
        <v>257</v>
      </c>
      <c r="Q12">
        <v>435</v>
      </c>
      <c r="R12">
        <v>19</v>
      </c>
      <c r="S12">
        <v>14</v>
      </c>
      <c r="T12">
        <v>21</v>
      </c>
      <c r="U12">
        <v>28</v>
      </c>
      <c r="V12">
        <v>17</v>
      </c>
      <c r="W12" t="s">
        <v>134</v>
      </c>
      <c r="X12">
        <v>167</v>
      </c>
      <c r="Y12">
        <v>109</v>
      </c>
      <c r="Z12">
        <v>79</v>
      </c>
      <c r="AA12">
        <v>175</v>
      </c>
      <c r="AB12">
        <v>101</v>
      </c>
      <c r="AC12">
        <v>99</v>
      </c>
      <c r="AD12">
        <v>12</v>
      </c>
      <c r="AE12">
        <v>2</v>
      </c>
      <c r="AF12">
        <v>7</v>
      </c>
      <c r="AG12" t="s">
        <v>134</v>
      </c>
      <c r="AH12">
        <v>65</v>
      </c>
      <c r="AI12">
        <v>56</v>
      </c>
      <c r="AJ12">
        <v>1</v>
      </c>
      <c r="AK12">
        <v>132</v>
      </c>
      <c r="AL12">
        <v>133</v>
      </c>
      <c r="AM12">
        <v>0</v>
      </c>
      <c r="AN12">
        <v>20</v>
      </c>
      <c r="AO12">
        <v>28</v>
      </c>
      <c r="AP12">
        <v>79</v>
      </c>
      <c r="AQ12">
        <v>20</v>
      </c>
      <c r="AR12">
        <v>173</v>
      </c>
      <c r="AS12" t="s">
        <v>134</v>
      </c>
      <c r="AT12">
        <v>40</v>
      </c>
      <c r="AU12">
        <v>119</v>
      </c>
      <c r="AV12" t="s">
        <v>134</v>
      </c>
      <c r="AW12">
        <v>27</v>
      </c>
      <c r="AX12">
        <v>83</v>
      </c>
      <c r="AY12">
        <v>95</v>
      </c>
      <c r="AZ12">
        <v>0</v>
      </c>
      <c r="BA12">
        <v>35</v>
      </c>
    </row>
    <row r="13" spans="1:53" x14ac:dyDescent="0.75">
      <c r="A13" t="s">
        <v>9</v>
      </c>
      <c r="B13" t="s">
        <v>143</v>
      </c>
      <c r="C13">
        <v>0</v>
      </c>
      <c r="D13">
        <v>0</v>
      </c>
      <c r="E13">
        <v>0</v>
      </c>
      <c r="F13">
        <v>0</v>
      </c>
      <c r="G13">
        <v>0</v>
      </c>
      <c r="H13">
        <v>0</v>
      </c>
      <c r="I13">
        <v>0</v>
      </c>
      <c r="J13">
        <v>0</v>
      </c>
      <c r="K13">
        <v>0</v>
      </c>
      <c r="L13">
        <v>0</v>
      </c>
      <c r="M13">
        <v>888</v>
      </c>
      <c r="N13">
        <v>0</v>
      </c>
      <c r="O13">
        <v>0</v>
      </c>
      <c r="P13">
        <v>0</v>
      </c>
      <c r="Q13">
        <v>0</v>
      </c>
      <c r="R13">
        <v>22</v>
      </c>
      <c r="S13">
        <v>6</v>
      </c>
      <c r="T13">
        <v>0</v>
      </c>
      <c r="U13">
        <v>0</v>
      </c>
      <c r="V13">
        <v>0</v>
      </c>
      <c r="W13">
        <v>0</v>
      </c>
      <c r="X13">
        <v>0</v>
      </c>
      <c r="Y13">
        <v>0</v>
      </c>
      <c r="Z13">
        <v>0</v>
      </c>
      <c r="AA13">
        <v>0</v>
      </c>
      <c r="AB13">
        <v>0</v>
      </c>
      <c r="AC13">
        <v>0</v>
      </c>
      <c r="AD13">
        <v>0</v>
      </c>
      <c r="AE13">
        <v>0</v>
      </c>
      <c r="AF13">
        <v>0</v>
      </c>
      <c r="AG13">
        <v>283</v>
      </c>
      <c r="AH13">
        <v>0</v>
      </c>
      <c r="AI13">
        <v>0</v>
      </c>
      <c r="AJ13">
        <v>1</v>
      </c>
      <c r="AK13">
        <v>0</v>
      </c>
      <c r="AL13">
        <v>0</v>
      </c>
      <c r="AM13">
        <v>0</v>
      </c>
      <c r="AN13">
        <v>0</v>
      </c>
      <c r="AO13">
        <v>0</v>
      </c>
      <c r="AP13">
        <v>13</v>
      </c>
      <c r="AQ13">
        <v>0</v>
      </c>
      <c r="AR13">
        <v>0</v>
      </c>
      <c r="AS13">
        <v>0</v>
      </c>
      <c r="AT13">
        <v>0</v>
      </c>
      <c r="AU13">
        <v>0</v>
      </c>
      <c r="AV13">
        <v>33</v>
      </c>
      <c r="AW13">
        <v>0</v>
      </c>
      <c r="AX13">
        <v>0</v>
      </c>
      <c r="AY13">
        <v>0</v>
      </c>
      <c r="AZ13">
        <v>0</v>
      </c>
      <c r="BA13">
        <v>0</v>
      </c>
    </row>
    <row r="14" spans="1:53" x14ac:dyDescent="0.75">
      <c r="A14" t="s">
        <v>10</v>
      </c>
      <c r="B14" t="s">
        <v>144</v>
      </c>
      <c r="C14">
        <v>295</v>
      </c>
      <c r="D14">
        <v>260</v>
      </c>
      <c r="E14">
        <v>31</v>
      </c>
      <c r="F14">
        <v>41</v>
      </c>
      <c r="G14">
        <v>981</v>
      </c>
      <c r="H14">
        <v>33</v>
      </c>
      <c r="I14" t="s">
        <v>134</v>
      </c>
      <c r="J14" t="s">
        <v>134</v>
      </c>
      <c r="K14">
        <v>1565</v>
      </c>
      <c r="L14">
        <v>289</v>
      </c>
      <c r="M14">
        <v>8421</v>
      </c>
      <c r="N14">
        <v>726</v>
      </c>
      <c r="O14">
        <v>215</v>
      </c>
      <c r="P14">
        <v>2223</v>
      </c>
      <c r="Q14">
        <v>1039</v>
      </c>
      <c r="R14">
        <v>221</v>
      </c>
      <c r="S14">
        <v>176</v>
      </c>
      <c r="T14">
        <v>487</v>
      </c>
      <c r="U14">
        <v>380</v>
      </c>
      <c r="V14">
        <v>116</v>
      </c>
      <c r="W14">
        <v>26</v>
      </c>
      <c r="X14">
        <v>115</v>
      </c>
      <c r="Y14">
        <v>208</v>
      </c>
      <c r="Z14">
        <v>670</v>
      </c>
      <c r="AA14">
        <v>260</v>
      </c>
      <c r="AB14">
        <v>283</v>
      </c>
      <c r="AC14">
        <v>166</v>
      </c>
      <c r="AD14">
        <v>96</v>
      </c>
      <c r="AE14">
        <v>60</v>
      </c>
      <c r="AF14">
        <v>34</v>
      </c>
      <c r="AG14">
        <v>1661</v>
      </c>
      <c r="AH14" t="s">
        <v>134</v>
      </c>
      <c r="AI14">
        <v>560</v>
      </c>
      <c r="AJ14">
        <v>498</v>
      </c>
      <c r="AK14">
        <v>869</v>
      </c>
      <c r="AL14">
        <v>1440</v>
      </c>
      <c r="AM14" t="s">
        <v>134</v>
      </c>
      <c r="AN14">
        <v>532</v>
      </c>
      <c r="AO14">
        <v>63</v>
      </c>
      <c r="AP14">
        <v>330</v>
      </c>
      <c r="AQ14">
        <v>147</v>
      </c>
      <c r="AR14">
        <v>399</v>
      </c>
      <c r="AS14">
        <v>54</v>
      </c>
      <c r="AT14">
        <v>129</v>
      </c>
      <c r="AU14">
        <v>4502</v>
      </c>
      <c r="AV14">
        <v>679</v>
      </c>
      <c r="AW14">
        <v>52</v>
      </c>
      <c r="AX14">
        <v>132</v>
      </c>
      <c r="AY14">
        <v>375</v>
      </c>
      <c r="AZ14">
        <v>60</v>
      </c>
      <c r="BA14">
        <v>42</v>
      </c>
    </row>
    <row r="15" spans="1:53" x14ac:dyDescent="0.75">
      <c r="A15" t="s">
        <v>115</v>
      </c>
      <c r="B15" t="s">
        <v>145</v>
      </c>
      <c r="C15">
        <v>0</v>
      </c>
      <c r="D15">
        <v>0</v>
      </c>
      <c r="E15">
        <v>0</v>
      </c>
      <c r="F15">
        <v>0</v>
      </c>
      <c r="G15">
        <v>0</v>
      </c>
      <c r="H15">
        <v>0</v>
      </c>
      <c r="I15">
        <v>0</v>
      </c>
      <c r="J15">
        <v>0</v>
      </c>
      <c r="K15">
        <v>101</v>
      </c>
      <c r="L15">
        <v>0</v>
      </c>
      <c r="M15">
        <v>273</v>
      </c>
      <c r="N15">
        <v>0</v>
      </c>
      <c r="O15">
        <v>0</v>
      </c>
      <c r="P15">
        <v>0</v>
      </c>
      <c r="Q15">
        <v>0</v>
      </c>
      <c r="R15">
        <v>0</v>
      </c>
      <c r="S15">
        <v>0</v>
      </c>
      <c r="T15">
        <v>0</v>
      </c>
      <c r="U15">
        <v>0</v>
      </c>
      <c r="V15">
        <v>0</v>
      </c>
      <c r="W15">
        <v>0</v>
      </c>
      <c r="X15">
        <v>0</v>
      </c>
      <c r="Y15">
        <v>0</v>
      </c>
      <c r="Z15">
        <v>0</v>
      </c>
      <c r="AA15">
        <v>0</v>
      </c>
      <c r="AB15">
        <v>0</v>
      </c>
      <c r="AC15">
        <v>0</v>
      </c>
      <c r="AD15">
        <v>0</v>
      </c>
      <c r="AE15">
        <v>0</v>
      </c>
      <c r="AF15">
        <v>0</v>
      </c>
      <c r="AG15">
        <v>40</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433</v>
      </c>
      <c r="D16">
        <v>848</v>
      </c>
      <c r="E16">
        <v>36</v>
      </c>
      <c r="F16">
        <v>47.07</v>
      </c>
      <c r="G16">
        <v>1341</v>
      </c>
      <c r="H16">
        <v>287</v>
      </c>
      <c r="I16">
        <v>930</v>
      </c>
      <c r="J16">
        <v>147</v>
      </c>
      <c r="K16">
        <v>2486</v>
      </c>
      <c r="L16">
        <v>604</v>
      </c>
      <c r="M16">
        <v>14565</v>
      </c>
      <c r="N16">
        <v>2375</v>
      </c>
      <c r="O16">
        <v>276</v>
      </c>
      <c r="P16">
        <v>2498</v>
      </c>
      <c r="Q16">
        <v>1697</v>
      </c>
      <c r="R16">
        <v>329</v>
      </c>
      <c r="S16">
        <v>1103</v>
      </c>
      <c r="T16">
        <v>2404</v>
      </c>
      <c r="U16">
        <v>1196</v>
      </c>
      <c r="V16">
        <v>3640</v>
      </c>
      <c r="W16">
        <v>2796</v>
      </c>
      <c r="X16">
        <v>354</v>
      </c>
      <c r="Y16">
        <v>723</v>
      </c>
      <c r="Z16">
        <v>828</v>
      </c>
      <c r="AA16">
        <v>1327</v>
      </c>
      <c r="AB16">
        <v>1634</v>
      </c>
      <c r="AC16">
        <v>288</v>
      </c>
      <c r="AD16">
        <v>742</v>
      </c>
      <c r="AE16">
        <v>1283</v>
      </c>
      <c r="AF16">
        <v>1088</v>
      </c>
      <c r="AG16">
        <v>2193</v>
      </c>
      <c r="AH16">
        <v>178</v>
      </c>
      <c r="AI16">
        <v>618</v>
      </c>
      <c r="AJ16">
        <v>1678</v>
      </c>
      <c r="AK16">
        <v>3734</v>
      </c>
      <c r="AL16">
        <v>1927</v>
      </c>
      <c r="AM16">
        <v>1382</v>
      </c>
      <c r="AN16">
        <v>807</v>
      </c>
      <c r="AO16">
        <v>3684</v>
      </c>
      <c r="AP16">
        <v>3448</v>
      </c>
      <c r="AQ16">
        <v>181</v>
      </c>
      <c r="AR16">
        <v>708</v>
      </c>
      <c r="AS16">
        <v>1274</v>
      </c>
      <c r="AT16">
        <v>850</v>
      </c>
      <c r="AU16">
        <v>15734</v>
      </c>
      <c r="AV16">
        <v>834</v>
      </c>
      <c r="AW16">
        <v>191</v>
      </c>
      <c r="AX16">
        <v>7106</v>
      </c>
      <c r="AY16">
        <v>782</v>
      </c>
      <c r="AZ16">
        <v>937</v>
      </c>
      <c r="BA16">
        <v>427</v>
      </c>
    </row>
    <row r="17" spans="1:53" x14ac:dyDescent="0.75">
      <c r="A17" t="s">
        <v>14</v>
      </c>
      <c r="B17" t="s">
        <v>146</v>
      </c>
      <c r="C17">
        <v>24</v>
      </c>
      <c r="D17">
        <v>78</v>
      </c>
      <c r="E17">
        <v>0</v>
      </c>
      <c r="F17">
        <v>0</v>
      </c>
      <c r="G17">
        <v>38</v>
      </c>
      <c r="H17">
        <v>-1</v>
      </c>
      <c r="I17">
        <v>0</v>
      </c>
      <c r="J17">
        <v>-0.37</v>
      </c>
      <c r="K17">
        <v>4</v>
      </c>
      <c r="L17">
        <v>1</v>
      </c>
      <c r="M17">
        <v>-75</v>
      </c>
      <c r="N17">
        <v>1</v>
      </c>
      <c r="O17">
        <v>36</v>
      </c>
      <c r="P17">
        <v>177</v>
      </c>
      <c r="Q17">
        <v>1</v>
      </c>
      <c r="R17">
        <v>10</v>
      </c>
      <c r="S17">
        <v>6</v>
      </c>
      <c r="T17">
        <v>22</v>
      </c>
      <c r="U17">
        <v>41</v>
      </c>
      <c r="V17">
        <v>0</v>
      </c>
      <c r="W17">
        <v>0.42</v>
      </c>
      <c r="X17">
        <v>28</v>
      </c>
      <c r="Y17">
        <v>22</v>
      </c>
      <c r="Z17">
        <v>78</v>
      </c>
      <c r="AA17">
        <v>10</v>
      </c>
      <c r="AB17">
        <v>29</v>
      </c>
      <c r="AC17">
        <v>-0.36</v>
      </c>
      <c r="AD17">
        <v>0</v>
      </c>
      <c r="AE17">
        <v>21</v>
      </c>
      <c r="AF17">
        <v>0</v>
      </c>
      <c r="AG17">
        <v>-14</v>
      </c>
      <c r="AH17">
        <v>5</v>
      </c>
      <c r="AI17">
        <v>53</v>
      </c>
      <c r="AJ17">
        <v>-3</v>
      </c>
      <c r="AK17">
        <v>84</v>
      </c>
      <c r="AL17">
        <v>8</v>
      </c>
      <c r="AM17" t="s">
        <v>134</v>
      </c>
      <c r="AN17">
        <v>0.11</v>
      </c>
      <c r="AO17">
        <v>2</v>
      </c>
      <c r="AP17">
        <v>2</v>
      </c>
      <c r="AQ17">
        <v>0</v>
      </c>
      <c r="AR17">
        <v>4</v>
      </c>
      <c r="AS17">
        <v>0</v>
      </c>
      <c r="AT17">
        <v>0.02</v>
      </c>
      <c r="AU17">
        <v>14</v>
      </c>
      <c r="AV17">
        <v>16</v>
      </c>
      <c r="AW17">
        <v>0.21</v>
      </c>
      <c r="AX17">
        <v>7</v>
      </c>
      <c r="AY17">
        <v>2</v>
      </c>
      <c r="AZ17">
        <v>8</v>
      </c>
      <c r="BA17">
        <v>1</v>
      </c>
    </row>
    <row r="18" spans="1:53" x14ac:dyDescent="0.75">
      <c r="A18" t="s">
        <v>147</v>
      </c>
      <c r="B18" t="s">
        <v>131</v>
      </c>
      <c r="C18">
        <v>3238</v>
      </c>
      <c r="D18">
        <v>22303</v>
      </c>
      <c r="E18">
        <v>48</v>
      </c>
      <c r="F18">
        <v>584.07000000000005</v>
      </c>
      <c r="G18">
        <v>9755</v>
      </c>
      <c r="H18">
        <v>5749</v>
      </c>
      <c r="I18">
        <v>12860</v>
      </c>
      <c r="J18">
        <v>530.63</v>
      </c>
      <c r="K18">
        <v>11312</v>
      </c>
      <c r="L18">
        <v>6136</v>
      </c>
      <c r="M18">
        <v>21872</v>
      </c>
      <c r="N18">
        <v>5393</v>
      </c>
      <c r="O18">
        <v>4041</v>
      </c>
      <c r="P18">
        <v>25724.01</v>
      </c>
      <c r="Q18">
        <v>13695</v>
      </c>
      <c r="R18">
        <v>891</v>
      </c>
      <c r="S18">
        <v>1523</v>
      </c>
      <c r="T18">
        <v>16351</v>
      </c>
      <c r="U18">
        <v>8649</v>
      </c>
      <c r="V18">
        <v>5851</v>
      </c>
      <c r="W18">
        <v>5479.42</v>
      </c>
      <c r="X18">
        <v>8976</v>
      </c>
      <c r="Y18">
        <v>1161</v>
      </c>
      <c r="Z18">
        <v>2053</v>
      </c>
      <c r="AA18">
        <v>11119</v>
      </c>
      <c r="AB18">
        <v>5023</v>
      </c>
      <c r="AC18">
        <v>6956.64</v>
      </c>
      <c r="AD18">
        <v>6451</v>
      </c>
      <c r="AE18">
        <v>1670</v>
      </c>
      <c r="AF18">
        <v>2742</v>
      </c>
      <c r="AG18">
        <v>4646</v>
      </c>
      <c r="AH18">
        <v>1617</v>
      </c>
      <c r="AI18">
        <v>6112</v>
      </c>
      <c r="AJ18">
        <v>3783</v>
      </c>
      <c r="AK18">
        <v>12153</v>
      </c>
      <c r="AL18">
        <v>13235</v>
      </c>
      <c r="AM18">
        <v>3176</v>
      </c>
      <c r="AN18">
        <v>12664.11</v>
      </c>
      <c r="AO18">
        <v>9185</v>
      </c>
      <c r="AP18">
        <v>5063</v>
      </c>
      <c r="AQ18">
        <v>880</v>
      </c>
      <c r="AR18">
        <v>8925</v>
      </c>
      <c r="AS18">
        <v>1414</v>
      </c>
      <c r="AT18">
        <v>7561.02</v>
      </c>
      <c r="AU18">
        <v>52132</v>
      </c>
      <c r="AV18">
        <v>2885.06</v>
      </c>
      <c r="AW18">
        <v>191.4</v>
      </c>
      <c r="AX18">
        <v>8809</v>
      </c>
      <c r="AY18">
        <v>6028</v>
      </c>
      <c r="AZ18">
        <v>3111</v>
      </c>
      <c r="BA18">
        <v>6330</v>
      </c>
    </row>
    <row r="19" spans="1:53" x14ac:dyDescent="0.75">
      <c r="A19" t="s">
        <v>148</v>
      </c>
      <c r="B19" t="s">
        <v>131</v>
      </c>
      <c r="C19" s="2">
        <v>3.0892801977144835E-4</v>
      </c>
      <c r="D19" s="2">
        <v>3.5547156227502263E-3</v>
      </c>
      <c r="E19" s="2">
        <v>0</v>
      </c>
      <c r="F19" s="2">
        <v>3.2935153583616428E-3</v>
      </c>
      <c r="G19" s="2">
        <v>1.762987690381812E-2</v>
      </c>
      <c r="H19" s="2">
        <v>1.7391304347824654E-4</v>
      </c>
      <c r="I19">
        <v>0</v>
      </c>
      <c r="J19">
        <v>4.4465290806754432E-3</v>
      </c>
      <c r="K19">
        <v>2.1171489061396764E-3</v>
      </c>
      <c r="L19">
        <v>9.7688049495281426E-4</v>
      </c>
      <c r="M19">
        <v>2.7424810311726944E-4</v>
      </c>
      <c r="N19">
        <v>2.220166512488464E-3</v>
      </c>
      <c r="O19">
        <v>0</v>
      </c>
      <c r="P19">
        <v>3.8483965014601829E-5</v>
      </c>
      <c r="Q19">
        <v>5.4327876073709813E-3</v>
      </c>
      <c r="R19">
        <v>8.8987764182424378E-3</v>
      </c>
      <c r="S19">
        <v>1.3114754098361159E-3</v>
      </c>
      <c r="T19">
        <v>5.5012224938877363E-4</v>
      </c>
      <c r="U19">
        <v>0</v>
      </c>
      <c r="V19">
        <v>1.1949470809149432E-3</v>
      </c>
      <c r="W19">
        <v>1.0173199635369334E-3</v>
      </c>
      <c r="X19">
        <v>1.1142061281343985E-4</v>
      </c>
      <c r="Y19">
        <v>1.7256255392579245E-3</v>
      </c>
      <c r="Z19">
        <v>1.8353174603174649E-2</v>
      </c>
      <c r="AA19">
        <v>1.0358927760109049E-2</v>
      </c>
      <c r="AB19">
        <v>3.9800995024874553E-4</v>
      </c>
      <c r="AC19">
        <v>5.1746442431999107E-5</v>
      </c>
      <c r="AD19">
        <v>6.9273399014778692E-3</v>
      </c>
      <c r="AE19">
        <v>4.1331802525832351E-2</v>
      </c>
      <c r="AF19">
        <v>7.5834175935288184E-2</v>
      </c>
      <c r="AG19">
        <v>1.0750376263168882E-3</v>
      </c>
      <c r="AH19">
        <v>0</v>
      </c>
      <c r="AI19">
        <v>4.2720999014129735E-3</v>
      </c>
      <c r="AJ19">
        <v>3.1620553359683612E-3</v>
      </c>
      <c r="AK19">
        <v>2.7227722772276142E-3</v>
      </c>
      <c r="AL19">
        <v>7.5551526140804626E-5</v>
      </c>
      <c r="AM19">
        <v>4.796163069544368E-2</v>
      </c>
      <c r="AN19">
        <v>4.9414630313506791E-3</v>
      </c>
      <c r="AO19">
        <v>5.4466230936811577E-4</v>
      </c>
      <c r="AP19">
        <v>0</v>
      </c>
      <c r="AQ19">
        <v>2.2675736961451642E-3</v>
      </c>
      <c r="AR19">
        <v>6.4276048714480005E-3</v>
      </c>
      <c r="AS19">
        <v>0.10732323232323238</v>
      </c>
      <c r="AT19">
        <v>9.3472166599919415E-3</v>
      </c>
      <c r="AU19">
        <v>3.8362680784165271E-5</v>
      </c>
      <c r="AV19">
        <v>2.3997233748270785E-3</v>
      </c>
      <c r="AW19">
        <v>2.0942408376962707E-3</v>
      </c>
      <c r="AX19">
        <v>1.1350737797954924E-4</v>
      </c>
      <c r="AY19">
        <v>6.6312997347484082E-4</v>
      </c>
      <c r="AZ19">
        <v>6.4329366355742046E-4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5339</v>
      </c>
      <c r="D22">
        <v>11741</v>
      </c>
      <c r="E22">
        <v>900</v>
      </c>
      <c r="F22">
        <v>1042</v>
      </c>
      <c r="G22">
        <v>11985</v>
      </c>
      <c r="H22">
        <v>2681</v>
      </c>
      <c r="I22">
        <v>8041</v>
      </c>
      <c r="J22">
        <v>459</v>
      </c>
      <c r="K22">
        <v>9299</v>
      </c>
      <c r="L22">
        <v>4532</v>
      </c>
      <c r="M22">
        <v>20323</v>
      </c>
      <c r="N22">
        <v>5086</v>
      </c>
      <c r="O22">
        <v>2451</v>
      </c>
      <c r="P22">
        <v>24408</v>
      </c>
      <c r="Q22">
        <v>13681</v>
      </c>
      <c r="R22">
        <v>735</v>
      </c>
      <c r="S22">
        <v>2452</v>
      </c>
      <c r="T22">
        <v>12393</v>
      </c>
      <c r="U22">
        <v>8787</v>
      </c>
      <c r="V22">
        <v>4700</v>
      </c>
      <c r="W22">
        <v>4078</v>
      </c>
      <c r="X22">
        <v>9090</v>
      </c>
      <c r="Y22">
        <v>876</v>
      </c>
      <c r="Z22">
        <v>4056</v>
      </c>
      <c r="AA22">
        <v>8829</v>
      </c>
      <c r="AB22">
        <v>5312</v>
      </c>
      <c r="AC22">
        <v>4552</v>
      </c>
      <c r="AD22">
        <v>7336</v>
      </c>
      <c r="AE22">
        <v>1204</v>
      </c>
      <c r="AF22">
        <v>2953</v>
      </c>
      <c r="AG22">
        <v>4187</v>
      </c>
      <c r="AH22">
        <v>933</v>
      </c>
      <c r="AI22">
        <v>7151</v>
      </c>
      <c r="AJ22">
        <v>2706</v>
      </c>
      <c r="AK22">
        <v>12058</v>
      </c>
      <c r="AL22">
        <v>12887</v>
      </c>
      <c r="AM22">
        <v>2303</v>
      </c>
      <c r="AN22">
        <v>13556</v>
      </c>
      <c r="AO22">
        <v>6789</v>
      </c>
      <c r="AP22">
        <v>4154</v>
      </c>
      <c r="AQ22">
        <v>635</v>
      </c>
      <c r="AR22">
        <v>7801</v>
      </c>
      <c r="AS22">
        <v>1059</v>
      </c>
      <c r="AT22">
        <v>8915</v>
      </c>
      <c r="AU22">
        <v>43826</v>
      </c>
      <c r="AV22">
        <v>3235</v>
      </c>
      <c r="AW22">
        <v>444</v>
      </c>
      <c r="AX22">
        <v>6452</v>
      </c>
      <c r="AY22">
        <v>5907</v>
      </c>
      <c r="AZ22">
        <v>1396</v>
      </c>
      <c r="BA22">
        <v>6383</v>
      </c>
    </row>
    <row r="23" spans="1:53" x14ac:dyDescent="0.75">
      <c r="A23" t="s">
        <v>150</v>
      </c>
      <c r="B23" t="s">
        <v>151</v>
      </c>
      <c r="C23">
        <v>148</v>
      </c>
      <c r="D23">
        <v>124.2</v>
      </c>
      <c r="E23">
        <v>164.89999999999998</v>
      </c>
      <c r="F23">
        <v>130.19999999999999</v>
      </c>
      <c r="G23">
        <v>115</v>
      </c>
      <c r="H23">
        <v>111.5</v>
      </c>
      <c r="I23">
        <v>121.8</v>
      </c>
      <c r="J23">
        <v>225.3</v>
      </c>
      <c r="K23">
        <v>134</v>
      </c>
      <c r="L23">
        <v>95.9</v>
      </c>
      <c r="M23">
        <v>276.60000000000002</v>
      </c>
      <c r="N23">
        <v>130.6</v>
      </c>
      <c r="O23">
        <v>221.9</v>
      </c>
      <c r="P23">
        <v>123</v>
      </c>
      <c r="Q23">
        <v>130.80000000000001</v>
      </c>
      <c r="R23">
        <v>379</v>
      </c>
      <c r="S23">
        <v>103.9</v>
      </c>
      <c r="T23">
        <v>129.5</v>
      </c>
      <c r="U23">
        <v>114.39999999999999</v>
      </c>
      <c r="V23">
        <v>107.4</v>
      </c>
      <c r="W23">
        <v>119.1</v>
      </c>
      <c r="X23">
        <v>85.8</v>
      </c>
      <c r="Y23">
        <v>181.5</v>
      </c>
      <c r="Z23">
        <v>234.20000000000002</v>
      </c>
      <c r="AA23">
        <v>148.5</v>
      </c>
      <c r="AB23">
        <v>131.30000000000001</v>
      </c>
      <c r="AC23">
        <v>111.1</v>
      </c>
      <c r="AD23">
        <v>126.89999999999999</v>
      </c>
      <c r="AE23">
        <v>108.4</v>
      </c>
      <c r="AF23">
        <v>99.800000000000011</v>
      </c>
      <c r="AG23">
        <v>127.69999999999999</v>
      </c>
      <c r="AH23">
        <v>199.1</v>
      </c>
      <c r="AI23">
        <v>173.2</v>
      </c>
      <c r="AJ23">
        <v>98.3</v>
      </c>
      <c r="AK23">
        <v>200.7</v>
      </c>
      <c r="AL23">
        <v>114.39999999999999</v>
      </c>
      <c r="AM23">
        <v>81.5</v>
      </c>
      <c r="AN23">
        <v>113.6</v>
      </c>
      <c r="AO23">
        <v>96.5</v>
      </c>
      <c r="AP23">
        <v>112.8</v>
      </c>
      <c r="AQ23">
        <v>224.5</v>
      </c>
      <c r="AR23">
        <v>112</v>
      </c>
      <c r="AS23">
        <v>115.39999999999999</v>
      </c>
      <c r="AT23">
        <v>110.3</v>
      </c>
      <c r="AU23">
        <v>103.2</v>
      </c>
      <c r="AV23">
        <v>91.300000000000011</v>
      </c>
      <c r="AW23">
        <v>183.70000000000002</v>
      </c>
      <c r="AX23">
        <v>100.7</v>
      </c>
      <c r="AY23">
        <v>130.6</v>
      </c>
      <c r="AZ23">
        <v>89.1</v>
      </c>
      <c r="BA23">
        <v>103.5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A9A2B-CB18-476A-9AA4-708B27B8EA13}">
  <dimension ref="A1:BA23"/>
  <sheetViews>
    <sheetView workbookViewId="0">
      <selection activeCell="H11" sqref="H11"/>
    </sheetView>
  </sheetViews>
  <sheetFormatPr defaultRowHeight="14.75" x14ac:dyDescent="0.75"/>
  <cols>
    <col min="8" max="8" width="11" bestFit="1" customWidth="1"/>
  </cols>
  <sheetData>
    <row r="1" spans="1:53" x14ac:dyDescent="0.75">
      <c r="A1" s="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3305</v>
      </c>
      <c r="D2">
        <v>19367</v>
      </c>
      <c r="E2">
        <v>16</v>
      </c>
      <c r="F2">
        <v>295</v>
      </c>
      <c r="G2">
        <v>6805</v>
      </c>
      <c r="H2">
        <v>4298</v>
      </c>
      <c r="I2">
        <v>11726</v>
      </c>
      <c r="J2">
        <v>503</v>
      </c>
      <c r="K2">
        <v>9196</v>
      </c>
      <c r="L2">
        <v>4557</v>
      </c>
      <c r="M2">
        <v>19756</v>
      </c>
      <c r="N2">
        <v>4541</v>
      </c>
      <c r="O2">
        <v>3561</v>
      </c>
      <c r="P2">
        <v>25555</v>
      </c>
      <c r="Q2">
        <v>11682</v>
      </c>
      <c r="R2">
        <v>906</v>
      </c>
      <c r="S2">
        <v>1276</v>
      </c>
      <c r="T2">
        <v>14486</v>
      </c>
      <c r="U2">
        <v>6758</v>
      </c>
      <c r="V2">
        <v>5614</v>
      </c>
      <c r="W2">
        <v>4605</v>
      </c>
      <c r="X2">
        <v>8601</v>
      </c>
      <c r="Y2">
        <v>1029</v>
      </c>
      <c r="Z2">
        <v>1679</v>
      </c>
      <c r="AA2">
        <v>10117</v>
      </c>
      <c r="AB2">
        <v>4824</v>
      </c>
      <c r="AC2">
        <v>6745</v>
      </c>
      <c r="AD2">
        <v>5848</v>
      </c>
      <c r="AE2">
        <v>1596</v>
      </c>
      <c r="AF2">
        <v>2892</v>
      </c>
      <c r="AG2">
        <v>4017</v>
      </c>
      <c r="AH2">
        <v>1431</v>
      </c>
      <c r="AI2">
        <v>4766</v>
      </c>
      <c r="AJ2">
        <v>3545</v>
      </c>
      <c r="AK2">
        <v>11007</v>
      </c>
      <c r="AL2">
        <v>11397</v>
      </c>
      <c r="AM2">
        <v>3115.29</v>
      </c>
      <c r="AN2">
        <v>10663</v>
      </c>
      <c r="AO2">
        <v>7834</v>
      </c>
      <c r="AP2">
        <v>4340</v>
      </c>
      <c r="AQ2">
        <v>810</v>
      </c>
      <c r="AR2">
        <v>8501</v>
      </c>
      <c r="AS2">
        <v>1636</v>
      </c>
      <c r="AT2">
        <v>6058</v>
      </c>
      <c r="AU2">
        <v>47522</v>
      </c>
      <c r="AV2">
        <v>2490</v>
      </c>
      <c r="AW2">
        <v>197</v>
      </c>
      <c r="AX2">
        <v>7947</v>
      </c>
      <c r="AY2">
        <v>5499</v>
      </c>
      <c r="AZ2">
        <v>2705</v>
      </c>
      <c r="BA2">
        <v>5616</v>
      </c>
    </row>
    <row r="3" spans="1:53" x14ac:dyDescent="0.75">
      <c r="A3" t="s">
        <v>1</v>
      </c>
      <c r="B3" t="s">
        <v>132</v>
      </c>
      <c r="C3">
        <v>398</v>
      </c>
      <c r="D3">
        <v>563</v>
      </c>
      <c r="E3">
        <v>0</v>
      </c>
      <c r="F3">
        <v>8</v>
      </c>
      <c r="G3">
        <v>48</v>
      </c>
      <c r="H3">
        <v>3654</v>
      </c>
      <c r="I3">
        <v>1821</v>
      </c>
      <c r="J3">
        <v>73</v>
      </c>
      <c r="K3">
        <v>489</v>
      </c>
      <c r="L3">
        <v>1064</v>
      </c>
      <c r="M3">
        <v>17</v>
      </c>
      <c r="N3">
        <v>777</v>
      </c>
      <c r="O3">
        <v>0</v>
      </c>
      <c r="P3">
        <v>705</v>
      </c>
      <c r="Q3">
        <v>1269</v>
      </c>
      <c r="R3">
        <v>0</v>
      </c>
      <c r="S3" t="s">
        <v>134</v>
      </c>
      <c r="T3">
        <v>2054</v>
      </c>
      <c r="U3">
        <v>2487</v>
      </c>
      <c r="V3">
        <v>855</v>
      </c>
      <c r="W3">
        <v>954</v>
      </c>
      <c r="X3">
        <v>398</v>
      </c>
      <c r="Y3">
        <v>2</v>
      </c>
      <c r="Z3">
        <v>0</v>
      </c>
      <c r="AA3">
        <v>1650</v>
      </c>
      <c r="AB3">
        <v>560</v>
      </c>
      <c r="AC3">
        <v>253</v>
      </c>
      <c r="AD3">
        <v>3414</v>
      </c>
      <c r="AE3">
        <v>234</v>
      </c>
      <c r="AF3">
        <v>865</v>
      </c>
      <c r="AG3">
        <v>132</v>
      </c>
      <c r="AH3">
        <v>0</v>
      </c>
      <c r="AI3">
        <v>0</v>
      </c>
      <c r="AJ3">
        <v>730</v>
      </c>
      <c r="AK3">
        <v>0</v>
      </c>
      <c r="AL3">
        <v>1809</v>
      </c>
      <c r="AM3">
        <v>1587</v>
      </c>
      <c r="AN3">
        <v>2578</v>
      </c>
      <c r="AO3">
        <v>411</v>
      </c>
      <c r="AP3">
        <v>0</v>
      </c>
      <c r="AQ3">
        <v>0</v>
      </c>
      <c r="AR3">
        <v>1300</v>
      </c>
      <c r="AS3">
        <v>104</v>
      </c>
      <c r="AT3">
        <v>988</v>
      </c>
      <c r="AU3">
        <v>4859</v>
      </c>
      <c r="AV3">
        <v>860</v>
      </c>
      <c r="AW3">
        <v>0</v>
      </c>
      <c r="AX3">
        <v>2</v>
      </c>
      <c r="AY3">
        <v>1372</v>
      </c>
      <c r="AZ3">
        <v>1388</v>
      </c>
      <c r="BA3">
        <v>3594</v>
      </c>
    </row>
    <row r="4" spans="1:53" x14ac:dyDescent="0.75">
      <c r="A4" t="s">
        <v>2</v>
      </c>
      <c r="B4" t="s">
        <v>133</v>
      </c>
      <c r="C4">
        <v>19</v>
      </c>
      <c r="D4" t="s">
        <v>134</v>
      </c>
      <c r="E4" t="s">
        <v>134</v>
      </c>
      <c r="F4" t="s">
        <v>134</v>
      </c>
      <c r="G4">
        <v>19</v>
      </c>
      <c r="H4">
        <v>11</v>
      </c>
      <c r="I4" t="s">
        <v>134</v>
      </c>
      <c r="J4">
        <v>73</v>
      </c>
      <c r="K4">
        <v>3</v>
      </c>
      <c r="L4">
        <v>7</v>
      </c>
      <c r="M4">
        <v>3</v>
      </c>
      <c r="N4">
        <v>2</v>
      </c>
      <c r="O4" t="s">
        <v>134</v>
      </c>
      <c r="P4">
        <v>14</v>
      </c>
      <c r="Q4">
        <v>18</v>
      </c>
      <c r="R4">
        <v>585</v>
      </c>
      <c r="S4">
        <v>0</v>
      </c>
      <c r="T4">
        <v>2</v>
      </c>
      <c r="U4">
        <v>7</v>
      </c>
      <c r="V4">
        <v>4</v>
      </c>
      <c r="W4">
        <v>6</v>
      </c>
      <c r="X4" t="s">
        <v>134</v>
      </c>
      <c r="Y4">
        <v>3</v>
      </c>
      <c r="Z4">
        <v>1</v>
      </c>
      <c r="AA4">
        <v>10</v>
      </c>
      <c r="AB4">
        <v>1</v>
      </c>
      <c r="AC4">
        <v>0.26</v>
      </c>
      <c r="AD4">
        <v>5</v>
      </c>
      <c r="AE4">
        <v>2</v>
      </c>
      <c r="AF4">
        <v>3</v>
      </c>
      <c r="AG4">
        <v>1</v>
      </c>
      <c r="AH4" t="s">
        <v>134</v>
      </c>
      <c r="AI4" t="s">
        <v>134</v>
      </c>
      <c r="AJ4" t="s">
        <v>134</v>
      </c>
      <c r="AK4">
        <v>9</v>
      </c>
      <c r="AL4">
        <v>9</v>
      </c>
      <c r="AM4">
        <v>3</v>
      </c>
      <c r="AN4">
        <v>14</v>
      </c>
      <c r="AO4">
        <v>2</v>
      </c>
      <c r="AP4" t="s">
        <v>134</v>
      </c>
      <c r="AQ4" t="s">
        <v>134</v>
      </c>
      <c r="AR4">
        <v>10</v>
      </c>
      <c r="AS4" t="s">
        <v>134</v>
      </c>
      <c r="AT4">
        <v>15</v>
      </c>
      <c r="AU4">
        <v>18</v>
      </c>
      <c r="AV4">
        <v>1</v>
      </c>
      <c r="AW4" t="s">
        <v>134</v>
      </c>
      <c r="AX4" t="s">
        <v>134</v>
      </c>
      <c r="AY4">
        <v>3</v>
      </c>
      <c r="AZ4">
        <v>4</v>
      </c>
      <c r="BA4">
        <v>7</v>
      </c>
    </row>
    <row r="5" spans="1:53" x14ac:dyDescent="0.75">
      <c r="A5" t="s">
        <v>3</v>
      </c>
      <c r="B5" t="s">
        <v>135</v>
      </c>
      <c r="C5">
        <v>0</v>
      </c>
      <c r="D5">
        <v>0</v>
      </c>
      <c r="E5">
        <v>0</v>
      </c>
      <c r="F5">
        <v>0</v>
      </c>
      <c r="G5">
        <v>0</v>
      </c>
      <c r="H5">
        <v>0</v>
      </c>
      <c r="I5">
        <v>0</v>
      </c>
      <c r="J5">
        <v>0</v>
      </c>
      <c r="K5">
        <v>0</v>
      </c>
      <c r="L5">
        <v>0</v>
      </c>
      <c r="M5">
        <v>0</v>
      </c>
      <c r="N5">
        <v>0</v>
      </c>
      <c r="O5">
        <v>0</v>
      </c>
      <c r="P5">
        <v>53</v>
      </c>
      <c r="Q5">
        <v>4</v>
      </c>
      <c r="R5">
        <v>0</v>
      </c>
      <c r="S5">
        <v>0</v>
      </c>
      <c r="T5">
        <v>0</v>
      </c>
      <c r="U5">
        <v>0</v>
      </c>
      <c r="V5">
        <v>1</v>
      </c>
      <c r="W5">
        <v>0</v>
      </c>
      <c r="X5">
        <v>15</v>
      </c>
      <c r="Y5">
        <v>0</v>
      </c>
      <c r="Z5">
        <v>0</v>
      </c>
      <c r="AA5">
        <v>110</v>
      </c>
      <c r="AB5">
        <v>0</v>
      </c>
      <c r="AC5">
        <v>0</v>
      </c>
      <c r="AD5">
        <v>0</v>
      </c>
      <c r="AE5">
        <v>28</v>
      </c>
      <c r="AF5">
        <v>0</v>
      </c>
      <c r="AG5">
        <v>0</v>
      </c>
      <c r="AH5">
        <v>0</v>
      </c>
      <c r="AI5">
        <v>0</v>
      </c>
      <c r="AJ5">
        <v>0</v>
      </c>
      <c r="AK5">
        <v>0</v>
      </c>
      <c r="AL5">
        <v>0</v>
      </c>
      <c r="AM5">
        <v>0</v>
      </c>
      <c r="AN5" t="s">
        <v>134</v>
      </c>
      <c r="AO5">
        <v>0</v>
      </c>
      <c r="AP5">
        <v>0</v>
      </c>
      <c r="AQ5">
        <v>0</v>
      </c>
      <c r="AR5">
        <v>0</v>
      </c>
      <c r="AS5">
        <v>0</v>
      </c>
      <c r="AT5">
        <v>0</v>
      </c>
      <c r="AU5">
        <v>6</v>
      </c>
      <c r="AV5">
        <v>0</v>
      </c>
      <c r="AW5">
        <v>0</v>
      </c>
      <c r="AX5">
        <v>0</v>
      </c>
      <c r="AY5">
        <v>0</v>
      </c>
      <c r="AZ5">
        <v>0</v>
      </c>
      <c r="BA5">
        <v>0</v>
      </c>
    </row>
    <row r="6" spans="1:53" x14ac:dyDescent="0.75">
      <c r="A6" t="s">
        <v>4</v>
      </c>
      <c r="B6" t="s">
        <v>136</v>
      </c>
      <c r="C6">
        <v>1004</v>
      </c>
      <c r="D6">
        <v>11608</v>
      </c>
      <c r="E6" t="s">
        <v>134</v>
      </c>
      <c r="F6">
        <v>218</v>
      </c>
      <c r="G6">
        <v>3635</v>
      </c>
      <c r="H6">
        <v>349</v>
      </c>
      <c r="I6">
        <v>5085</v>
      </c>
      <c r="J6" t="s">
        <v>134</v>
      </c>
      <c r="K6">
        <v>3858</v>
      </c>
      <c r="L6">
        <v>1930</v>
      </c>
      <c r="M6">
        <v>3644</v>
      </c>
      <c r="N6">
        <v>1282</v>
      </c>
      <c r="O6">
        <v>1683</v>
      </c>
      <c r="P6">
        <v>19078</v>
      </c>
      <c r="Q6">
        <v>4997</v>
      </c>
      <c r="R6">
        <v>0</v>
      </c>
      <c r="S6" t="s">
        <v>134</v>
      </c>
      <c r="T6">
        <v>1568</v>
      </c>
      <c r="U6">
        <v>2990</v>
      </c>
      <c r="V6">
        <v>921</v>
      </c>
      <c r="W6">
        <v>565</v>
      </c>
      <c r="X6">
        <v>6775</v>
      </c>
      <c r="Y6">
        <v>257</v>
      </c>
      <c r="Z6">
        <v>823</v>
      </c>
      <c r="AA6">
        <v>5135</v>
      </c>
      <c r="AB6">
        <v>1291</v>
      </c>
      <c r="AC6">
        <v>5274</v>
      </c>
      <c r="AD6">
        <v>679</v>
      </c>
      <c r="AE6" t="s">
        <v>134</v>
      </c>
      <c r="AF6" t="s">
        <v>134</v>
      </c>
      <c r="AG6">
        <v>1697</v>
      </c>
      <c r="AH6">
        <v>324</v>
      </c>
      <c r="AI6">
        <v>1989</v>
      </c>
      <c r="AJ6">
        <v>935</v>
      </c>
      <c r="AK6">
        <v>4705</v>
      </c>
      <c r="AL6">
        <v>4069</v>
      </c>
      <c r="AM6" t="s">
        <v>134</v>
      </c>
      <c r="AN6">
        <v>5994</v>
      </c>
      <c r="AO6">
        <v>4059</v>
      </c>
      <c r="AP6">
        <v>882</v>
      </c>
      <c r="AQ6">
        <v>624</v>
      </c>
      <c r="AR6">
        <v>1993</v>
      </c>
      <c r="AS6" t="s">
        <v>134</v>
      </c>
      <c r="AT6">
        <v>857</v>
      </c>
      <c r="AU6">
        <v>24268</v>
      </c>
      <c r="AV6">
        <v>804</v>
      </c>
      <c r="AW6">
        <v>0</v>
      </c>
      <c r="AX6">
        <v>616</v>
      </c>
      <c r="AY6">
        <v>2468</v>
      </c>
      <c r="AZ6">
        <v>365</v>
      </c>
      <c r="BA6">
        <v>1514</v>
      </c>
    </row>
    <row r="7" spans="1:53" x14ac:dyDescent="0.75">
      <c r="A7" t="s">
        <v>5</v>
      </c>
      <c r="B7" t="s">
        <v>137</v>
      </c>
      <c r="C7">
        <v>0</v>
      </c>
      <c r="D7" t="s">
        <v>134</v>
      </c>
      <c r="E7">
        <v>0</v>
      </c>
      <c r="F7">
        <v>25</v>
      </c>
      <c r="G7">
        <v>0</v>
      </c>
      <c r="H7">
        <v>3</v>
      </c>
      <c r="I7">
        <v>0</v>
      </c>
      <c r="J7">
        <v>0</v>
      </c>
      <c r="K7">
        <v>0</v>
      </c>
      <c r="L7">
        <v>0</v>
      </c>
      <c r="M7">
        <v>94</v>
      </c>
      <c r="N7">
        <v>0</v>
      </c>
      <c r="O7">
        <v>0</v>
      </c>
      <c r="P7">
        <v>0</v>
      </c>
      <c r="Q7">
        <v>0</v>
      </c>
      <c r="R7">
        <v>0</v>
      </c>
      <c r="S7">
        <v>0</v>
      </c>
      <c r="T7">
        <v>11</v>
      </c>
      <c r="U7">
        <v>134</v>
      </c>
      <c r="V7">
        <v>0</v>
      </c>
      <c r="W7">
        <v>0</v>
      </c>
      <c r="X7">
        <v>105</v>
      </c>
      <c r="Y7">
        <v>0</v>
      </c>
      <c r="Z7">
        <v>0</v>
      </c>
      <c r="AA7">
        <v>66</v>
      </c>
      <c r="AB7">
        <v>0</v>
      </c>
      <c r="AC7">
        <v>0</v>
      </c>
      <c r="AD7">
        <v>0</v>
      </c>
      <c r="AE7">
        <v>1</v>
      </c>
      <c r="AF7">
        <v>0</v>
      </c>
      <c r="AG7">
        <v>0</v>
      </c>
      <c r="AH7">
        <v>0</v>
      </c>
      <c r="AI7">
        <v>11</v>
      </c>
      <c r="AJ7">
        <v>0</v>
      </c>
      <c r="AK7">
        <v>0</v>
      </c>
      <c r="AL7">
        <v>0</v>
      </c>
      <c r="AM7">
        <v>4</v>
      </c>
      <c r="AN7">
        <v>54</v>
      </c>
      <c r="AO7">
        <v>0</v>
      </c>
      <c r="AP7">
        <v>0</v>
      </c>
      <c r="AQ7">
        <v>0</v>
      </c>
      <c r="AR7">
        <v>0</v>
      </c>
      <c r="AS7">
        <v>0</v>
      </c>
      <c r="AT7">
        <v>1</v>
      </c>
      <c r="AU7">
        <v>177</v>
      </c>
      <c r="AV7">
        <v>0.1</v>
      </c>
      <c r="AW7">
        <v>0</v>
      </c>
      <c r="AX7">
        <v>18</v>
      </c>
      <c r="AY7">
        <v>0</v>
      </c>
      <c r="AZ7">
        <v>30</v>
      </c>
      <c r="BA7">
        <v>0</v>
      </c>
    </row>
    <row r="8" spans="1:53" x14ac:dyDescent="0.75">
      <c r="A8" t="s">
        <v>12</v>
      </c>
      <c r="B8" t="s">
        <v>131</v>
      </c>
      <c r="C8">
        <v>1421</v>
      </c>
      <c r="D8">
        <v>12171</v>
      </c>
      <c r="E8">
        <v>0</v>
      </c>
      <c r="F8">
        <v>251</v>
      </c>
      <c r="G8">
        <v>3702</v>
      </c>
      <c r="H8">
        <v>4017</v>
      </c>
      <c r="I8">
        <v>6906</v>
      </c>
      <c r="J8">
        <v>146</v>
      </c>
      <c r="K8">
        <v>4350</v>
      </c>
      <c r="L8">
        <v>3001</v>
      </c>
      <c r="M8">
        <v>3758</v>
      </c>
      <c r="N8">
        <v>2061</v>
      </c>
      <c r="O8">
        <v>1683</v>
      </c>
      <c r="P8">
        <v>19850</v>
      </c>
      <c r="Q8">
        <v>6288</v>
      </c>
      <c r="R8">
        <v>585</v>
      </c>
      <c r="S8">
        <v>0</v>
      </c>
      <c r="T8">
        <v>3635</v>
      </c>
      <c r="U8">
        <v>5618</v>
      </c>
      <c r="V8">
        <v>1781</v>
      </c>
      <c r="W8">
        <v>1525</v>
      </c>
      <c r="X8">
        <v>7293</v>
      </c>
      <c r="Y8">
        <v>262</v>
      </c>
      <c r="Z8">
        <v>824</v>
      </c>
      <c r="AA8">
        <v>6971</v>
      </c>
      <c r="AB8">
        <v>1852</v>
      </c>
      <c r="AC8">
        <v>5527.26</v>
      </c>
      <c r="AD8">
        <v>4098</v>
      </c>
      <c r="AE8">
        <v>265</v>
      </c>
      <c r="AF8">
        <v>868</v>
      </c>
      <c r="AG8">
        <v>1830</v>
      </c>
      <c r="AH8">
        <v>324</v>
      </c>
      <c r="AI8">
        <v>2000</v>
      </c>
      <c r="AJ8">
        <v>1665</v>
      </c>
      <c r="AK8">
        <v>4714</v>
      </c>
      <c r="AL8">
        <v>5887</v>
      </c>
      <c r="AM8">
        <v>1594</v>
      </c>
      <c r="AN8">
        <v>8640</v>
      </c>
      <c r="AO8">
        <v>4472</v>
      </c>
      <c r="AP8">
        <v>882</v>
      </c>
      <c r="AQ8">
        <v>624</v>
      </c>
      <c r="AR8">
        <v>3303</v>
      </c>
      <c r="AS8">
        <v>104</v>
      </c>
      <c r="AT8">
        <v>1861</v>
      </c>
      <c r="AU8">
        <v>29328</v>
      </c>
      <c r="AV8">
        <v>1665.1</v>
      </c>
      <c r="AW8">
        <v>0</v>
      </c>
      <c r="AX8">
        <v>636</v>
      </c>
      <c r="AY8">
        <v>3843</v>
      </c>
      <c r="AZ8">
        <v>1787</v>
      </c>
      <c r="BA8">
        <v>5115</v>
      </c>
    </row>
    <row r="9" spans="1:53" x14ac:dyDescent="0.75">
      <c r="A9" t="s">
        <v>138</v>
      </c>
      <c r="B9" t="s">
        <v>139</v>
      </c>
      <c r="C9">
        <v>1329</v>
      </c>
      <c r="D9">
        <v>6261</v>
      </c>
      <c r="E9">
        <v>0</v>
      </c>
      <c r="F9">
        <v>0</v>
      </c>
      <c r="G9">
        <v>2023</v>
      </c>
      <c r="H9">
        <v>0</v>
      </c>
      <c r="I9">
        <v>3630</v>
      </c>
      <c r="J9">
        <v>0</v>
      </c>
      <c r="K9">
        <v>2541</v>
      </c>
      <c r="L9">
        <v>923</v>
      </c>
      <c r="M9">
        <v>1039</v>
      </c>
      <c r="N9">
        <v>0</v>
      </c>
      <c r="O9">
        <v>1557</v>
      </c>
      <c r="P9">
        <v>2756</v>
      </c>
      <c r="Q9">
        <v>4665</v>
      </c>
      <c r="R9">
        <v>0</v>
      </c>
      <c r="S9">
        <v>0</v>
      </c>
      <c r="T9">
        <v>8436</v>
      </c>
      <c r="U9">
        <v>0</v>
      </c>
      <c r="V9">
        <v>0</v>
      </c>
      <c r="W9">
        <v>576</v>
      </c>
      <c r="X9">
        <v>902</v>
      </c>
      <c r="Y9">
        <v>0</v>
      </c>
      <c r="Z9">
        <v>0</v>
      </c>
      <c r="AA9">
        <v>1952</v>
      </c>
      <c r="AB9">
        <v>1207</v>
      </c>
      <c r="AC9">
        <v>953</v>
      </c>
      <c r="AD9">
        <v>904</v>
      </c>
      <c r="AE9">
        <v>0</v>
      </c>
      <c r="AF9">
        <v>588</v>
      </c>
      <c r="AG9">
        <v>0</v>
      </c>
      <c r="AH9">
        <v>905</v>
      </c>
      <c r="AI9">
        <v>2141</v>
      </c>
      <c r="AJ9">
        <v>0</v>
      </c>
      <c r="AK9">
        <v>2461</v>
      </c>
      <c r="AL9">
        <v>3554</v>
      </c>
      <c r="AM9">
        <v>0</v>
      </c>
      <c r="AN9">
        <v>1284</v>
      </c>
      <c r="AO9">
        <v>0</v>
      </c>
      <c r="AP9">
        <v>0</v>
      </c>
      <c r="AQ9">
        <v>0</v>
      </c>
      <c r="AR9">
        <v>4476</v>
      </c>
      <c r="AS9">
        <v>0</v>
      </c>
      <c r="AT9">
        <v>3285</v>
      </c>
      <c r="AU9">
        <v>2882</v>
      </c>
      <c r="AV9">
        <v>0</v>
      </c>
      <c r="AW9">
        <v>0</v>
      </c>
      <c r="AX9">
        <v>846</v>
      </c>
      <c r="AY9">
        <v>895</v>
      </c>
      <c r="AZ9">
        <v>0</v>
      </c>
      <c r="BA9">
        <v>0</v>
      </c>
    </row>
    <row r="10" spans="1:53" x14ac:dyDescent="0.75">
      <c r="A10" t="s">
        <v>6</v>
      </c>
      <c r="B10" t="s">
        <v>140</v>
      </c>
      <c r="C10">
        <v>193</v>
      </c>
      <c r="D10">
        <v>254</v>
      </c>
      <c r="E10">
        <v>0</v>
      </c>
      <c r="F10">
        <v>0</v>
      </c>
      <c r="G10">
        <v>97</v>
      </c>
      <c r="H10">
        <v>147</v>
      </c>
      <c r="I10">
        <v>928</v>
      </c>
      <c r="J10">
        <v>119</v>
      </c>
      <c r="K10">
        <v>517</v>
      </c>
      <c r="L10">
        <v>313</v>
      </c>
      <c r="M10">
        <v>3642</v>
      </c>
      <c r="N10">
        <v>135</v>
      </c>
      <c r="O10">
        <v>30</v>
      </c>
      <c r="P10">
        <v>20</v>
      </c>
      <c r="Q10">
        <v>288</v>
      </c>
      <c r="R10" t="s">
        <v>134</v>
      </c>
      <c r="S10">
        <v>606</v>
      </c>
      <c r="T10" t="s">
        <v>134</v>
      </c>
      <c r="U10">
        <v>34</v>
      </c>
      <c r="V10">
        <v>81</v>
      </c>
      <c r="W10">
        <v>4</v>
      </c>
      <c r="X10">
        <v>84</v>
      </c>
      <c r="Y10">
        <v>274</v>
      </c>
      <c r="Z10">
        <v>77</v>
      </c>
      <c r="AA10">
        <v>93</v>
      </c>
      <c r="AB10">
        <v>62</v>
      </c>
      <c r="AC10">
        <v>0</v>
      </c>
      <c r="AD10">
        <v>139</v>
      </c>
      <c r="AE10">
        <v>670</v>
      </c>
      <c r="AF10">
        <v>76</v>
      </c>
      <c r="AG10">
        <v>209</v>
      </c>
      <c r="AH10">
        <v>109</v>
      </c>
      <c r="AI10">
        <v>0</v>
      </c>
      <c r="AJ10" t="s">
        <v>134</v>
      </c>
      <c r="AK10">
        <v>2379</v>
      </c>
      <c r="AL10">
        <v>424</v>
      </c>
      <c r="AM10">
        <v>130</v>
      </c>
      <c r="AN10">
        <v>47</v>
      </c>
      <c r="AO10">
        <v>161</v>
      </c>
      <c r="AP10">
        <v>1970</v>
      </c>
      <c r="AQ10" t="s">
        <v>134</v>
      </c>
      <c r="AR10">
        <v>205</v>
      </c>
      <c r="AS10">
        <v>331</v>
      </c>
      <c r="AT10">
        <v>824</v>
      </c>
      <c r="AU10">
        <v>61</v>
      </c>
      <c r="AV10" t="s">
        <v>134</v>
      </c>
      <c r="AW10">
        <v>104</v>
      </c>
      <c r="AX10">
        <v>5409</v>
      </c>
      <c r="AY10">
        <v>141</v>
      </c>
      <c r="AZ10">
        <v>60</v>
      </c>
      <c r="BA10">
        <v>434</v>
      </c>
    </row>
    <row r="11" spans="1:53" x14ac:dyDescent="0.75">
      <c r="A11" t="s">
        <v>7</v>
      </c>
      <c r="B11" t="s">
        <v>141</v>
      </c>
      <c r="C11">
        <v>32</v>
      </c>
      <c r="D11">
        <v>274</v>
      </c>
      <c r="E11">
        <v>0</v>
      </c>
      <c r="F11">
        <v>0</v>
      </c>
      <c r="G11">
        <v>4</v>
      </c>
      <c r="H11">
        <v>109</v>
      </c>
      <c r="I11">
        <v>0</v>
      </c>
      <c r="J11" t="s">
        <v>134</v>
      </c>
      <c r="K11">
        <v>274</v>
      </c>
      <c r="L11">
        <v>0</v>
      </c>
      <c r="M11">
        <v>1576</v>
      </c>
      <c r="N11">
        <v>1627</v>
      </c>
      <c r="O11">
        <v>1</v>
      </c>
      <c r="P11">
        <v>0</v>
      </c>
      <c r="Q11">
        <v>0</v>
      </c>
      <c r="R11">
        <v>53</v>
      </c>
      <c r="S11">
        <v>257</v>
      </c>
      <c r="T11">
        <v>1892</v>
      </c>
      <c r="U11">
        <v>701</v>
      </c>
      <c r="V11">
        <v>3608</v>
      </c>
      <c r="W11">
        <v>2469</v>
      </c>
      <c r="X11">
        <v>0</v>
      </c>
      <c r="Y11">
        <v>153</v>
      </c>
      <c r="Z11">
        <v>15</v>
      </c>
      <c r="AA11">
        <v>731</v>
      </c>
      <c r="AB11">
        <v>1286</v>
      </c>
      <c r="AC11">
        <v>39</v>
      </c>
      <c r="AD11">
        <v>487</v>
      </c>
      <c r="AE11">
        <v>524</v>
      </c>
      <c r="AF11">
        <v>1079</v>
      </c>
      <c r="AG11">
        <v>28</v>
      </c>
      <c r="AH11">
        <v>26</v>
      </c>
      <c r="AI11">
        <v>1</v>
      </c>
      <c r="AJ11">
        <v>1379</v>
      </c>
      <c r="AK11">
        <v>430</v>
      </c>
      <c r="AL11">
        <v>32</v>
      </c>
      <c r="AM11">
        <v>1249</v>
      </c>
      <c r="AN11">
        <v>188</v>
      </c>
      <c r="AO11">
        <v>3119</v>
      </c>
      <c r="AP11">
        <v>1079</v>
      </c>
      <c r="AQ11">
        <v>16</v>
      </c>
      <c r="AR11">
        <v>0</v>
      </c>
      <c r="AS11">
        <v>977</v>
      </c>
      <c r="AT11" t="s">
        <v>134</v>
      </c>
      <c r="AU11">
        <v>11322</v>
      </c>
      <c r="AV11">
        <v>55</v>
      </c>
      <c r="AW11">
        <v>25</v>
      </c>
      <c r="AX11">
        <v>845</v>
      </c>
      <c r="AY11">
        <v>162</v>
      </c>
      <c r="AZ11">
        <v>797</v>
      </c>
      <c r="BA11">
        <v>0</v>
      </c>
    </row>
    <row r="12" spans="1:53" x14ac:dyDescent="0.75">
      <c r="A12" t="s">
        <v>8</v>
      </c>
      <c r="B12" t="s">
        <v>142</v>
      </c>
      <c r="C12">
        <v>32</v>
      </c>
      <c r="D12">
        <v>132</v>
      </c>
      <c r="E12">
        <v>5</v>
      </c>
      <c r="F12">
        <v>6</v>
      </c>
      <c r="G12">
        <v>273</v>
      </c>
      <c r="H12" t="s">
        <v>134</v>
      </c>
      <c r="I12">
        <v>264</v>
      </c>
      <c r="J12">
        <v>3</v>
      </c>
      <c r="K12" t="s">
        <v>134</v>
      </c>
      <c r="L12">
        <v>71</v>
      </c>
      <c r="M12">
        <v>397</v>
      </c>
      <c r="N12">
        <v>6</v>
      </c>
      <c r="O12">
        <v>38</v>
      </c>
      <c r="P12">
        <v>274</v>
      </c>
      <c r="Q12">
        <v>465</v>
      </c>
      <c r="R12">
        <v>17</v>
      </c>
      <c r="S12">
        <v>39</v>
      </c>
      <c r="T12">
        <v>22</v>
      </c>
      <c r="U12">
        <v>29</v>
      </c>
      <c r="V12">
        <v>18</v>
      </c>
      <c r="W12" t="s">
        <v>134</v>
      </c>
      <c r="X12">
        <v>179</v>
      </c>
      <c r="Y12">
        <v>115</v>
      </c>
      <c r="Z12">
        <v>74</v>
      </c>
      <c r="AA12">
        <v>176</v>
      </c>
      <c r="AB12">
        <v>101</v>
      </c>
      <c r="AC12">
        <v>108</v>
      </c>
      <c r="AD12">
        <v>10</v>
      </c>
      <c r="AE12" t="s">
        <v>134</v>
      </c>
      <c r="AF12">
        <v>7</v>
      </c>
      <c r="AG12" t="s">
        <v>134</v>
      </c>
      <c r="AH12">
        <v>62</v>
      </c>
      <c r="AI12">
        <v>56</v>
      </c>
      <c r="AJ12" t="s">
        <v>134</v>
      </c>
      <c r="AK12">
        <v>134</v>
      </c>
      <c r="AL12">
        <v>134</v>
      </c>
      <c r="AM12">
        <v>0</v>
      </c>
      <c r="AN12">
        <v>21</v>
      </c>
      <c r="AO12">
        <v>30</v>
      </c>
      <c r="AP12">
        <v>80</v>
      </c>
      <c r="AQ12">
        <v>22</v>
      </c>
      <c r="AR12">
        <v>162</v>
      </c>
      <c r="AS12" t="s">
        <v>134</v>
      </c>
      <c r="AT12">
        <v>43</v>
      </c>
      <c r="AU12">
        <v>100</v>
      </c>
      <c r="AV12" t="s">
        <v>134</v>
      </c>
      <c r="AW12" t="s">
        <v>134</v>
      </c>
      <c r="AX12">
        <v>79</v>
      </c>
      <c r="AY12">
        <v>91</v>
      </c>
      <c r="AZ12">
        <v>0</v>
      </c>
      <c r="BA12">
        <v>35</v>
      </c>
    </row>
    <row r="13" spans="1:53" x14ac:dyDescent="0.75">
      <c r="A13" t="s">
        <v>9</v>
      </c>
      <c r="B13" t="s">
        <v>143</v>
      </c>
      <c r="C13">
        <v>0</v>
      </c>
      <c r="D13">
        <v>0</v>
      </c>
      <c r="E13">
        <v>0</v>
      </c>
      <c r="F13">
        <v>0</v>
      </c>
      <c r="G13">
        <v>0</v>
      </c>
      <c r="H13">
        <v>0</v>
      </c>
      <c r="I13">
        <v>0</v>
      </c>
      <c r="J13">
        <v>0</v>
      </c>
      <c r="K13">
        <v>0</v>
      </c>
      <c r="L13">
        <v>0</v>
      </c>
      <c r="M13">
        <v>857</v>
      </c>
      <c r="N13">
        <v>0</v>
      </c>
      <c r="O13">
        <v>0</v>
      </c>
      <c r="P13">
        <v>0</v>
      </c>
      <c r="Q13">
        <v>0</v>
      </c>
      <c r="R13">
        <v>22</v>
      </c>
      <c r="S13" t="s">
        <v>134</v>
      </c>
      <c r="T13">
        <v>0</v>
      </c>
      <c r="U13">
        <v>0</v>
      </c>
      <c r="V13">
        <v>0</v>
      </c>
      <c r="W13">
        <v>0</v>
      </c>
      <c r="X13">
        <v>0</v>
      </c>
      <c r="Y13">
        <v>0</v>
      </c>
      <c r="Z13">
        <v>0</v>
      </c>
      <c r="AA13">
        <v>0</v>
      </c>
      <c r="AB13">
        <v>0</v>
      </c>
      <c r="AC13">
        <v>0</v>
      </c>
      <c r="AD13">
        <v>0</v>
      </c>
      <c r="AE13">
        <v>0</v>
      </c>
      <c r="AF13">
        <v>0</v>
      </c>
      <c r="AG13">
        <v>292</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265</v>
      </c>
      <c r="D14">
        <v>251</v>
      </c>
      <c r="E14" t="s">
        <v>134</v>
      </c>
      <c r="F14">
        <v>37</v>
      </c>
      <c r="G14">
        <v>779</v>
      </c>
      <c r="H14">
        <v>26</v>
      </c>
      <c r="I14" t="s">
        <v>134</v>
      </c>
      <c r="J14" t="s">
        <v>134</v>
      </c>
      <c r="K14">
        <v>1425</v>
      </c>
      <c r="L14">
        <v>243</v>
      </c>
      <c r="M14">
        <v>8116</v>
      </c>
      <c r="N14">
        <v>699</v>
      </c>
      <c r="O14">
        <v>206</v>
      </c>
      <c r="P14">
        <v>2481</v>
      </c>
      <c r="Q14" t="s">
        <v>134</v>
      </c>
      <c r="R14">
        <v>204</v>
      </c>
      <c r="S14">
        <v>137</v>
      </c>
      <c r="T14">
        <v>471</v>
      </c>
      <c r="U14">
        <v>340</v>
      </c>
      <c r="V14">
        <v>127</v>
      </c>
      <c r="W14">
        <v>27</v>
      </c>
      <c r="X14">
        <v>112</v>
      </c>
      <c r="Y14">
        <v>206</v>
      </c>
      <c r="Z14">
        <v>657</v>
      </c>
      <c r="AA14">
        <v>261</v>
      </c>
      <c r="AB14">
        <v>283</v>
      </c>
      <c r="AC14">
        <v>118</v>
      </c>
      <c r="AD14">
        <v>96</v>
      </c>
      <c r="AE14">
        <v>48</v>
      </c>
      <c r="AF14">
        <v>34</v>
      </c>
      <c r="AG14">
        <v>1628</v>
      </c>
      <c r="AH14" t="s">
        <v>134</v>
      </c>
      <c r="AI14">
        <v>533</v>
      </c>
      <c r="AJ14">
        <v>488</v>
      </c>
      <c r="AK14">
        <v>832</v>
      </c>
      <c r="AL14">
        <v>1338</v>
      </c>
      <c r="AM14">
        <v>0.28999999999999998</v>
      </c>
      <c r="AN14">
        <v>439</v>
      </c>
      <c r="AO14">
        <v>54</v>
      </c>
      <c r="AP14">
        <v>314</v>
      </c>
      <c r="AQ14">
        <v>147</v>
      </c>
      <c r="AR14">
        <v>379</v>
      </c>
      <c r="AS14">
        <v>20</v>
      </c>
      <c r="AT14">
        <v>116</v>
      </c>
      <c r="AU14">
        <v>3838</v>
      </c>
      <c r="AV14">
        <v>662</v>
      </c>
      <c r="AW14">
        <v>54</v>
      </c>
      <c r="AX14">
        <v>124</v>
      </c>
      <c r="AY14">
        <v>364</v>
      </c>
      <c r="AZ14">
        <v>59</v>
      </c>
      <c r="BA14">
        <v>33</v>
      </c>
    </row>
    <row r="15" spans="1:53" x14ac:dyDescent="0.75">
      <c r="A15" t="s">
        <v>115</v>
      </c>
      <c r="B15" t="s">
        <v>145</v>
      </c>
      <c r="C15">
        <v>0</v>
      </c>
      <c r="D15">
        <v>0</v>
      </c>
      <c r="E15">
        <v>0</v>
      </c>
      <c r="F15">
        <v>0</v>
      </c>
      <c r="G15">
        <v>0</v>
      </c>
      <c r="H15">
        <v>0</v>
      </c>
      <c r="I15">
        <v>0</v>
      </c>
      <c r="J15">
        <v>0</v>
      </c>
      <c r="K15">
        <v>98</v>
      </c>
      <c r="L15">
        <v>0</v>
      </c>
      <c r="M15">
        <v>279</v>
      </c>
      <c r="N15">
        <v>0</v>
      </c>
      <c r="O15">
        <v>0</v>
      </c>
      <c r="P15">
        <v>0</v>
      </c>
      <c r="Q15">
        <v>0</v>
      </c>
      <c r="R15">
        <v>0</v>
      </c>
      <c r="S15">
        <v>0</v>
      </c>
      <c r="T15">
        <v>0</v>
      </c>
      <c r="U15">
        <v>0</v>
      </c>
      <c r="V15">
        <v>0</v>
      </c>
      <c r="W15">
        <v>0</v>
      </c>
      <c r="X15">
        <v>0</v>
      </c>
      <c r="Y15">
        <v>0</v>
      </c>
      <c r="Z15">
        <v>0</v>
      </c>
      <c r="AA15">
        <v>0</v>
      </c>
      <c r="AB15">
        <v>0</v>
      </c>
      <c r="AC15">
        <v>0</v>
      </c>
      <c r="AD15">
        <v>0</v>
      </c>
      <c r="AE15">
        <v>0</v>
      </c>
      <c r="AF15">
        <v>0</v>
      </c>
      <c r="AG15">
        <v>37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522</v>
      </c>
      <c r="D16">
        <v>911</v>
      </c>
      <c r="E16">
        <v>5</v>
      </c>
      <c r="F16">
        <v>43</v>
      </c>
      <c r="G16">
        <v>1153</v>
      </c>
      <c r="H16">
        <v>282</v>
      </c>
      <c r="I16">
        <v>1192</v>
      </c>
      <c r="J16">
        <v>122</v>
      </c>
      <c r="K16">
        <v>2314</v>
      </c>
      <c r="L16">
        <v>627</v>
      </c>
      <c r="M16">
        <v>14867</v>
      </c>
      <c r="N16">
        <v>2467</v>
      </c>
      <c r="O16">
        <v>275</v>
      </c>
      <c r="P16">
        <v>2775</v>
      </c>
      <c r="Q16">
        <v>753</v>
      </c>
      <c r="R16">
        <v>296</v>
      </c>
      <c r="S16">
        <v>1039</v>
      </c>
      <c r="T16">
        <v>2385</v>
      </c>
      <c r="U16">
        <v>1104</v>
      </c>
      <c r="V16">
        <v>3834</v>
      </c>
      <c r="W16">
        <v>2500</v>
      </c>
      <c r="X16">
        <v>375</v>
      </c>
      <c r="Y16">
        <v>748</v>
      </c>
      <c r="Z16">
        <v>823</v>
      </c>
      <c r="AA16">
        <v>1261</v>
      </c>
      <c r="AB16">
        <v>1732</v>
      </c>
      <c r="AC16">
        <v>265</v>
      </c>
      <c r="AD16">
        <v>732</v>
      </c>
      <c r="AE16">
        <v>1242</v>
      </c>
      <c r="AF16">
        <v>1196</v>
      </c>
      <c r="AG16">
        <v>2194</v>
      </c>
      <c r="AH16">
        <v>197</v>
      </c>
      <c r="AI16">
        <v>590</v>
      </c>
      <c r="AJ16">
        <v>1869</v>
      </c>
      <c r="AK16">
        <v>3775</v>
      </c>
      <c r="AL16">
        <v>1928</v>
      </c>
      <c r="AM16">
        <v>1379.29</v>
      </c>
      <c r="AN16">
        <v>695</v>
      </c>
      <c r="AO16">
        <v>3364</v>
      </c>
      <c r="AP16">
        <v>3456</v>
      </c>
      <c r="AQ16">
        <v>185</v>
      </c>
      <c r="AR16">
        <v>746</v>
      </c>
      <c r="AS16">
        <v>1328</v>
      </c>
      <c r="AT16">
        <v>983</v>
      </c>
      <c r="AU16">
        <v>15321</v>
      </c>
      <c r="AV16">
        <v>751</v>
      </c>
      <c r="AW16">
        <v>183</v>
      </c>
      <c r="AX16">
        <v>6457</v>
      </c>
      <c r="AY16">
        <v>758</v>
      </c>
      <c r="AZ16">
        <v>916</v>
      </c>
      <c r="BA16">
        <v>502</v>
      </c>
    </row>
    <row r="17" spans="1:53" x14ac:dyDescent="0.75">
      <c r="A17" t="s">
        <v>14</v>
      </c>
      <c r="B17" t="s">
        <v>146</v>
      </c>
      <c r="C17">
        <v>32</v>
      </c>
      <c r="D17">
        <v>76</v>
      </c>
      <c r="E17">
        <v>0</v>
      </c>
      <c r="F17">
        <v>0</v>
      </c>
      <c r="G17">
        <v>42</v>
      </c>
      <c r="H17">
        <v>-1</v>
      </c>
      <c r="I17">
        <v>0</v>
      </c>
      <c r="J17">
        <v>-0.16</v>
      </c>
      <c r="K17">
        <v>-10</v>
      </c>
      <c r="L17">
        <v>1</v>
      </c>
      <c r="M17">
        <v>-3</v>
      </c>
      <c r="N17">
        <v>2</v>
      </c>
      <c r="O17">
        <v>37</v>
      </c>
      <c r="P17">
        <v>175</v>
      </c>
      <c r="Q17">
        <v>4</v>
      </c>
      <c r="R17">
        <v>13</v>
      </c>
      <c r="S17">
        <v>2</v>
      </c>
      <c r="T17">
        <v>23</v>
      </c>
      <c r="U17">
        <v>35</v>
      </c>
      <c r="V17">
        <v>0</v>
      </c>
      <c r="W17">
        <v>0.42</v>
      </c>
      <c r="X17">
        <v>30</v>
      </c>
      <c r="Y17">
        <v>19</v>
      </c>
      <c r="Z17">
        <v>73</v>
      </c>
      <c r="AA17">
        <v>9</v>
      </c>
      <c r="AB17">
        <v>32</v>
      </c>
      <c r="AC17">
        <v>0</v>
      </c>
      <c r="AD17">
        <v>0</v>
      </c>
      <c r="AE17">
        <v>22</v>
      </c>
      <c r="AF17">
        <v>0</v>
      </c>
      <c r="AG17">
        <v>-12</v>
      </c>
      <c r="AH17">
        <v>4</v>
      </c>
      <c r="AI17">
        <v>55</v>
      </c>
      <c r="AJ17">
        <v>-3</v>
      </c>
      <c r="AK17">
        <v>91</v>
      </c>
      <c r="AL17">
        <v>27</v>
      </c>
      <c r="AM17" t="s">
        <v>134</v>
      </c>
      <c r="AN17">
        <v>0.27</v>
      </c>
      <c r="AO17">
        <v>2</v>
      </c>
      <c r="AP17">
        <v>2</v>
      </c>
      <c r="AQ17">
        <v>0</v>
      </c>
      <c r="AR17">
        <v>4</v>
      </c>
      <c r="AS17">
        <v>0</v>
      </c>
      <c r="AT17">
        <v>0.02</v>
      </c>
      <c r="AU17">
        <v>-7</v>
      </c>
      <c r="AV17">
        <v>17</v>
      </c>
      <c r="AW17">
        <v>0.22</v>
      </c>
      <c r="AX17">
        <v>5</v>
      </c>
      <c r="AY17">
        <v>2</v>
      </c>
      <c r="AZ17">
        <v>2</v>
      </c>
      <c r="BA17">
        <v>0</v>
      </c>
    </row>
    <row r="18" spans="1:53" x14ac:dyDescent="0.75">
      <c r="A18" t="s">
        <v>147</v>
      </c>
      <c r="B18" t="s">
        <v>131</v>
      </c>
      <c r="C18">
        <v>3304</v>
      </c>
      <c r="D18">
        <v>19419</v>
      </c>
      <c r="E18">
        <v>5</v>
      </c>
      <c r="F18">
        <v>294</v>
      </c>
      <c r="G18">
        <v>6920</v>
      </c>
      <c r="H18">
        <v>4298</v>
      </c>
      <c r="I18">
        <v>11728</v>
      </c>
      <c r="J18">
        <v>267.84000000000003</v>
      </c>
      <c r="K18">
        <v>9195</v>
      </c>
      <c r="L18">
        <v>4552</v>
      </c>
      <c r="M18">
        <v>19661</v>
      </c>
      <c r="N18">
        <v>4530</v>
      </c>
      <c r="O18">
        <v>3552</v>
      </c>
      <c r="P18">
        <v>25556</v>
      </c>
      <c r="Q18">
        <v>11710</v>
      </c>
      <c r="R18">
        <v>894</v>
      </c>
      <c r="S18">
        <v>1041</v>
      </c>
      <c r="T18">
        <v>14479</v>
      </c>
      <c r="U18">
        <v>6757</v>
      </c>
      <c r="V18">
        <v>5615</v>
      </c>
      <c r="W18">
        <v>4601.42</v>
      </c>
      <c r="X18">
        <v>8600</v>
      </c>
      <c r="Y18">
        <v>1029</v>
      </c>
      <c r="Z18">
        <v>1720</v>
      </c>
      <c r="AA18">
        <v>10193</v>
      </c>
      <c r="AB18">
        <v>4823</v>
      </c>
      <c r="AC18">
        <v>6745.26</v>
      </c>
      <c r="AD18">
        <v>5734</v>
      </c>
      <c r="AE18">
        <v>1529</v>
      </c>
      <c r="AF18">
        <v>2652</v>
      </c>
      <c r="AG18">
        <v>4012</v>
      </c>
      <c r="AH18">
        <v>1430</v>
      </c>
      <c r="AI18">
        <v>4786</v>
      </c>
      <c r="AJ18">
        <v>3531</v>
      </c>
      <c r="AK18">
        <v>11041</v>
      </c>
      <c r="AL18">
        <v>11396</v>
      </c>
      <c r="AM18">
        <v>2973.29</v>
      </c>
      <c r="AN18">
        <v>10619.27</v>
      </c>
      <c r="AO18">
        <v>7838</v>
      </c>
      <c r="AP18">
        <v>4340</v>
      </c>
      <c r="AQ18">
        <v>809</v>
      </c>
      <c r="AR18">
        <v>8529</v>
      </c>
      <c r="AS18">
        <v>1432</v>
      </c>
      <c r="AT18">
        <v>6129.02</v>
      </c>
      <c r="AU18">
        <v>47524</v>
      </c>
      <c r="AV18">
        <v>2433.1</v>
      </c>
      <c r="AW18">
        <v>183.22</v>
      </c>
      <c r="AX18">
        <v>7944</v>
      </c>
      <c r="AY18">
        <v>5498</v>
      </c>
      <c r="AZ18">
        <v>2705</v>
      </c>
      <c r="BA18">
        <v>5617</v>
      </c>
    </row>
    <row r="19" spans="1:53" x14ac:dyDescent="0.75">
      <c r="A19" t="s">
        <v>148</v>
      </c>
      <c r="B19" t="s">
        <v>131</v>
      </c>
      <c r="C19" s="2">
        <v>3.0257186081694698E-4</v>
      </c>
      <c r="D19" s="2">
        <v>2.6849796044818852E-3</v>
      </c>
      <c r="E19" s="2">
        <v>0.6875</v>
      </c>
      <c r="F19" s="2">
        <v>3.3898305084745228E-3</v>
      </c>
      <c r="G19" s="2">
        <v>1.6899338721528379E-2</v>
      </c>
      <c r="H19" s="2">
        <v>0</v>
      </c>
      <c r="I19">
        <v>1.7056114617086671E-4</v>
      </c>
      <c r="J19">
        <v>0.46751491053677929</v>
      </c>
      <c r="K19">
        <v>1.0874293170948235E-4</v>
      </c>
      <c r="L19">
        <v>1.0972130787798573E-3</v>
      </c>
      <c r="M19">
        <v>4.8086657218060491E-3</v>
      </c>
      <c r="N19">
        <v>2.4223739264479516E-3</v>
      </c>
      <c r="O19">
        <v>2.5273799494524019E-3</v>
      </c>
      <c r="P19">
        <v>3.9131285462623566E-5</v>
      </c>
      <c r="Q19">
        <v>2.3968498544770789E-3</v>
      </c>
      <c r="R19">
        <v>1.3245033112582738E-2</v>
      </c>
      <c r="S19">
        <v>0.18416927899686519</v>
      </c>
      <c r="T19">
        <v>4.8322518293519856E-4</v>
      </c>
      <c r="U19">
        <v>1.4797277300981904E-4</v>
      </c>
      <c r="V19">
        <v>1.7812611328826833E-4</v>
      </c>
      <c r="W19">
        <v>7.7741585233437327E-4</v>
      </c>
      <c r="X19">
        <v>1.1626555051735821E-4</v>
      </c>
      <c r="Y19">
        <v>0</v>
      </c>
      <c r="Z19">
        <v>2.4419297200714674E-2</v>
      </c>
      <c r="AA19">
        <v>7.5121083325095928E-3</v>
      </c>
      <c r="AB19">
        <v>2.0729684908793455E-4</v>
      </c>
      <c r="AC19">
        <v>3.8547071905092878E-5</v>
      </c>
      <c r="AD19">
        <v>1.9493844049247588E-2</v>
      </c>
      <c r="AE19">
        <v>4.1979949874686673E-2</v>
      </c>
      <c r="AF19">
        <v>8.2987551867219955E-2</v>
      </c>
      <c r="AG19">
        <v>1.2447099825740882E-3</v>
      </c>
      <c r="AH19">
        <v>6.9881201956678574E-4</v>
      </c>
      <c r="AI19">
        <v>4.1963911036508872E-3</v>
      </c>
      <c r="AJ19">
        <v>3.9492242595204896E-3</v>
      </c>
      <c r="AK19">
        <v>3.0889433996548199E-3</v>
      </c>
      <c r="AL19">
        <v>8.7742388347855638E-5</v>
      </c>
      <c r="AM19">
        <v>4.5581631244603238E-2</v>
      </c>
      <c r="AN19">
        <v>4.1010972521804412E-3</v>
      </c>
      <c r="AO19">
        <v>5.1059484299198488E-4</v>
      </c>
      <c r="AP19">
        <v>0</v>
      </c>
      <c r="AQ19">
        <v>1.2345679012345512E-3</v>
      </c>
      <c r="AR19">
        <v>3.2937301493942694E-3</v>
      </c>
      <c r="AS19">
        <v>0.12469437652811732</v>
      </c>
      <c r="AT19">
        <v>1.172334103664574E-2</v>
      </c>
      <c r="AU19">
        <v>4.2085770800781575E-5</v>
      </c>
      <c r="AV19">
        <v>2.2851405622489995E-2</v>
      </c>
      <c r="AW19">
        <v>6.9949238578680184E-2</v>
      </c>
      <c r="AX19">
        <v>3.7750094375232912E-4</v>
      </c>
      <c r="AY19">
        <v>1.8185124568104172E-4</v>
      </c>
      <c r="AZ19">
        <v>0</v>
      </c>
      <c r="BA19">
        <v>1.7806267806275144E-4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4442</v>
      </c>
      <c r="D22">
        <v>12384</v>
      </c>
      <c r="E22">
        <v>773</v>
      </c>
      <c r="F22">
        <v>813</v>
      </c>
      <c r="G22">
        <v>10191</v>
      </c>
      <c r="H22">
        <v>2554</v>
      </c>
      <c r="I22">
        <v>7316</v>
      </c>
      <c r="J22">
        <v>469</v>
      </c>
      <c r="K22">
        <v>7241</v>
      </c>
      <c r="L22">
        <v>3819</v>
      </c>
      <c r="M22">
        <v>17836</v>
      </c>
      <c r="N22">
        <v>4412</v>
      </c>
      <c r="O22">
        <v>2051</v>
      </c>
      <c r="P22">
        <v>22797</v>
      </c>
      <c r="Q22">
        <v>11724</v>
      </c>
      <c r="R22">
        <v>728</v>
      </c>
      <c r="S22">
        <v>2044</v>
      </c>
      <c r="T22">
        <v>10341</v>
      </c>
      <c r="U22">
        <v>7943</v>
      </c>
      <c r="V22">
        <v>4320</v>
      </c>
      <c r="W22">
        <v>3330</v>
      </c>
      <c r="X22">
        <v>8117</v>
      </c>
      <c r="Y22">
        <v>887</v>
      </c>
      <c r="Z22">
        <v>3805</v>
      </c>
      <c r="AA22">
        <v>7964</v>
      </c>
      <c r="AB22">
        <v>5062</v>
      </c>
      <c r="AC22">
        <v>3971</v>
      </c>
      <c r="AD22">
        <v>5989</v>
      </c>
      <c r="AE22">
        <v>1201</v>
      </c>
      <c r="AF22">
        <v>2619</v>
      </c>
      <c r="AG22">
        <v>3260</v>
      </c>
      <c r="AH22">
        <v>807</v>
      </c>
      <c r="AI22">
        <v>5534</v>
      </c>
      <c r="AJ22">
        <v>2408</v>
      </c>
      <c r="AK22">
        <v>10050</v>
      </c>
      <c r="AL22">
        <v>11048</v>
      </c>
      <c r="AM22">
        <v>2373</v>
      </c>
      <c r="AN22">
        <v>12411</v>
      </c>
      <c r="AO22">
        <v>5771</v>
      </c>
      <c r="AP22">
        <v>4130</v>
      </c>
      <c r="AQ22">
        <v>569</v>
      </c>
      <c r="AR22">
        <v>6971</v>
      </c>
      <c r="AS22">
        <v>989</v>
      </c>
      <c r="AT22">
        <v>7777</v>
      </c>
      <c r="AU22">
        <v>38162</v>
      </c>
      <c r="AV22">
        <v>2645</v>
      </c>
      <c r="AW22">
        <v>411</v>
      </c>
      <c r="AX22">
        <v>6805</v>
      </c>
      <c r="AY22">
        <v>5362</v>
      </c>
      <c r="AZ22">
        <v>1418</v>
      </c>
      <c r="BA22">
        <v>5747</v>
      </c>
    </row>
    <row r="23" spans="1:53" x14ac:dyDescent="0.75">
      <c r="A23" t="s">
        <v>150</v>
      </c>
      <c r="B23" t="s">
        <v>151</v>
      </c>
      <c r="C23">
        <v>144.70000000000002</v>
      </c>
      <c r="D23">
        <v>126.19999999999999</v>
      </c>
      <c r="E23">
        <v>167.5</v>
      </c>
      <c r="F23">
        <v>131.30000000000001</v>
      </c>
      <c r="G23">
        <v>111</v>
      </c>
      <c r="H23">
        <v>111.30000000000001</v>
      </c>
      <c r="I23">
        <v>113.4</v>
      </c>
      <c r="J23">
        <v>220.10000000000002</v>
      </c>
      <c r="K23">
        <v>131.19999999999999</v>
      </c>
      <c r="L23">
        <v>89.9</v>
      </c>
      <c r="M23">
        <v>263.7</v>
      </c>
      <c r="N23">
        <v>118.6</v>
      </c>
      <c r="O23">
        <v>221.5</v>
      </c>
      <c r="P23">
        <v>120.1</v>
      </c>
      <c r="Q23">
        <v>114.60000000000001</v>
      </c>
      <c r="R23">
        <v>393.8</v>
      </c>
      <c r="S23">
        <v>90.3</v>
      </c>
      <c r="T23">
        <v>129.1</v>
      </c>
      <c r="U23">
        <v>111.19999999999999</v>
      </c>
      <c r="V23">
        <v>90.1</v>
      </c>
      <c r="W23">
        <v>107.8</v>
      </c>
      <c r="X23">
        <v>82</v>
      </c>
      <c r="Y23">
        <v>179.60000000000002</v>
      </c>
      <c r="Z23">
        <v>224</v>
      </c>
      <c r="AA23">
        <v>142.6</v>
      </c>
      <c r="AB23">
        <v>123.10000000000001</v>
      </c>
      <c r="AC23">
        <v>108.2</v>
      </c>
      <c r="AD23">
        <v>103.2</v>
      </c>
      <c r="AE23">
        <v>107.4</v>
      </c>
      <c r="AF23">
        <v>90.8</v>
      </c>
      <c r="AG23">
        <v>113.80000000000001</v>
      </c>
      <c r="AH23">
        <v>200.9</v>
      </c>
      <c r="AI23">
        <v>159.70000000000002</v>
      </c>
      <c r="AJ23">
        <v>90.5</v>
      </c>
      <c r="AK23">
        <v>184.8</v>
      </c>
      <c r="AL23">
        <v>113.3</v>
      </c>
      <c r="AM23">
        <v>79.5</v>
      </c>
      <c r="AN23">
        <v>110.19999999999999</v>
      </c>
      <c r="AO23">
        <v>82.100000000000009</v>
      </c>
      <c r="AP23">
        <v>112.89999999999999</v>
      </c>
      <c r="AQ23">
        <v>228.79999999999998</v>
      </c>
      <c r="AR23">
        <v>103.3</v>
      </c>
      <c r="AS23">
        <v>109.3</v>
      </c>
      <c r="AT23">
        <v>105.19999999999999</v>
      </c>
      <c r="AU23">
        <v>99.1</v>
      </c>
      <c r="AV23">
        <v>85.600000000000009</v>
      </c>
      <c r="AW23">
        <v>181.29999999999998</v>
      </c>
      <c r="AX23">
        <v>100.7</v>
      </c>
      <c r="AY23">
        <v>125.7</v>
      </c>
      <c r="AZ23">
        <v>88.100000000000009</v>
      </c>
      <c r="BA23">
        <v>99.3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8C044-176F-4159-BA53-71CD0117B50D}">
  <dimension ref="A1:BA23"/>
  <sheetViews>
    <sheetView workbookViewId="0">
      <selection activeCell="F11" sqref="F11"/>
    </sheetView>
  </sheetViews>
  <sheetFormatPr defaultRowHeight="14.75" x14ac:dyDescent="0.75"/>
  <cols>
    <col min="1" max="1" width="18.76953125" bestFit="1" customWidth="1"/>
    <col min="2" max="2" width="9.40625" bestFit="1" customWidth="1"/>
    <col min="3" max="4" width="12.1796875" bestFit="1" customWidth="1"/>
    <col min="5" max="5" width="16.76953125" bestFit="1" customWidth="1"/>
    <col min="6" max="8" width="12.1796875"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3588</v>
      </c>
      <c r="D2">
        <v>16040</v>
      </c>
      <c r="E2">
        <v>12</v>
      </c>
      <c r="F2">
        <v>358</v>
      </c>
      <c r="G2">
        <v>6454</v>
      </c>
      <c r="H2">
        <v>3833</v>
      </c>
      <c r="I2">
        <v>10580</v>
      </c>
      <c r="J2">
        <v>499</v>
      </c>
      <c r="K2">
        <v>7967</v>
      </c>
      <c r="L2">
        <v>3752</v>
      </c>
      <c r="M2">
        <v>18320</v>
      </c>
      <c r="N2">
        <v>4246</v>
      </c>
      <c r="O2">
        <v>3374</v>
      </c>
      <c r="P2">
        <v>20406</v>
      </c>
      <c r="Q2">
        <v>10403</v>
      </c>
      <c r="R2">
        <v>863</v>
      </c>
      <c r="S2">
        <v>1281</v>
      </c>
      <c r="T2">
        <v>14160</v>
      </c>
      <c r="U2">
        <v>6607</v>
      </c>
      <c r="V2">
        <v>5916</v>
      </c>
      <c r="W2">
        <v>3755</v>
      </c>
      <c r="X2">
        <v>7077</v>
      </c>
      <c r="Y2">
        <v>1110</v>
      </c>
      <c r="Z2">
        <v>1692</v>
      </c>
      <c r="AA2">
        <v>8581</v>
      </c>
      <c r="AB2">
        <v>4931</v>
      </c>
      <c r="AC2">
        <v>5712</v>
      </c>
      <c r="AD2">
        <v>4685</v>
      </c>
      <c r="AE2">
        <v>2025</v>
      </c>
      <c r="AF2">
        <v>2930</v>
      </c>
      <c r="AG2">
        <v>3404</v>
      </c>
      <c r="AH2">
        <v>1418</v>
      </c>
      <c r="AI2">
        <v>5030</v>
      </c>
      <c r="AJ2">
        <v>3247</v>
      </c>
      <c r="AK2">
        <v>10300</v>
      </c>
      <c r="AL2">
        <v>9505</v>
      </c>
      <c r="AM2">
        <v>3386</v>
      </c>
      <c r="AN2">
        <v>9896</v>
      </c>
      <c r="AO2">
        <v>7586</v>
      </c>
      <c r="AP2">
        <v>5010</v>
      </c>
      <c r="AQ2">
        <v>573</v>
      </c>
      <c r="AR2">
        <v>7640</v>
      </c>
      <c r="AS2">
        <v>1734</v>
      </c>
      <c r="AT2">
        <v>4956</v>
      </c>
      <c r="AU2">
        <v>41253</v>
      </c>
      <c r="AV2">
        <v>2179</v>
      </c>
      <c r="AW2">
        <v>209</v>
      </c>
      <c r="AX2">
        <v>7438</v>
      </c>
      <c r="AY2">
        <v>4385</v>
      </c>
      <c r="AZ2">
        <v>2759</v>
      </c>
      <c r="BA2">
        <v>4560</v>
      </c>
    </row>
    <row r="3" spans="1:53" x14ac:dyDescent="0.75">
      <c r="A3" t="s">
        <v>1</v>
      </c>
      <c r="B3" t="s">
        <v>132</v>
      </c>
      <c r="C3">
        <v>89</v>
      </c>
      <c r="D3">
        <v>609</v>
      </c>
      <c r="E3">
        <v>0</v>
      </c>
      <c r="F3">
        <v>-3</v>
      </c>
      <c r="G3">
        <v>102</v>
      </c>
      <c r="H3">
        <v>3153</v>
      </c>
      <c r="I3">
        <v>1637</v>
      </c>
      <c r="J3">
        <v>49</v>
      </c>
      <c r="K3">
        <v>451</v>
      </c>
      <c r="L3">
        <v>429</v>
      </c>
      <c r="M3">
        <v>21</v>
      </c>
      <c r="N3">
        <v>632</v>
      </c>
      <c r="O3">
        <v>0</v>
      </c>
      <c r="P3">
        <v>445</v>
      </c>
      <c r="Q3">
        <v>1141</v>
      </c>
      <c r="R3">
        <v>0</v>
      </c>
      <c r="S3" t="s">
        <v>134</v>
      </c>
      <c r="T3">
        <v>1788</v>
      </c>
      <c r="U3">
        <v>2371</v>
      </c>
      <c r="V3">
        <v>155</v>
      </c>
      <c r="W3">
        <v>322</v>
      </c>
      <c r="X3">
        <v>97</v>
      </c>
      <c r="Y3">
        <v>2</v>
      </c>
      <c r="Z3">
        <v>0</v>
      </c>
      <c r="AA3">
        <v>1637</v>
      </c>
      <c r="AB3">
        <v>670</v>
      </c>
      <c r="AC3">
        <v>141</v>
      </c>
      <c r="AD3">
        <v>2263</v>
      </c>
      <c r="AE3">
        <v>695</v>
      </c>
      <c r="AF3">
        <v>757</v>
      </c>
      <c r="AG3">
        <v>120</v>
      </c>
      <c r="AH3">
        <v>0</v>
      </c>
      <c r="AI3">
        <v>0</v>
      </c>
      <c r="AJ3">
        <v>587</v>
      </c>
      <c r="AK3">
        <v>0</v>
      </c>
      <c r="AL3">
        <v>970</v>
      </c>
      <c r="AM3">
        <v>1502</v>
      </c>
      <c r="AN3">
        <v>1994</v>
      </c>
      <c r="AO3">
        <v>347</v>
      </c>
      <c r="AP3">
        <v>0</v>
      </c>
      <c r="AQ3">
        <v>0</v>
      </c>
      <c r="AR3">
        <v>1012</v>
      </c>
      <c r="AS3">
        <v>79</v>
      </c>
      <c r="AT3">
        <v>664</v>
      </c>
      <c r="AU3">
        <v>3859</v>
      </c>
      <c r="AV3">
        <v>799</v>
      </c>
      <c r="AW3">
        <v>0</v>
      </c>
      <c r="AX3">
        <v>2</v>
      </c>
      <c r="AY3">
        <v>1086</v>
      </c>
      <c r="AZ3">
        <v>1415</v>
      </c>
      <c r="BA3">
        <v>3134</v>
      </c>
    </row>
    <row r="4" spans="1:53" x14ac:dyDescent="0.75">
      <c r="A4" t="s">
        <v>2</v>
      </c>
      <c r="B4" t="s">
        <v>133</v>
      </c>
      <c r="C4">
        <v>32</v>
      </c>
      <c r="D4" t="s">
        <v>134</v>
      </c>
      <c r="E4" t="s">
        <v>134</v>
      </c>
      <c r="F4" t="s">
        <v>134</v>
      </c>
      <c r="G4">
        <v>10</v>
      </c>
      <c r="H4">
        <v>7</v>
      </c>
      <c r="I4" t="s">
        <v>134</v>
      </c>
      <c r="J4">
        <v>99</v>
      </c>
      <c r="K4">
        <v>3</v>
      </c>
      <c r="L4" t="s">
        <v>134</v>
      </c>
      <c r="M4">
        <v>3</v>
      </c>
      <c r="N4" t="s">
        <v>134</v>
      </c>
      <c r="O4" t="s">
        <v>134</v>
      </c>
      <c r="P4">
        <v>8</v>
      </c>
      <c r="Q4">
        <v>19</v>
      </c>
      <c r="R4">
        <v>534</v>
      </c>
      <c r="S4">
        <v>0</v>
      </c>
      <c r="T4">
        <v>2</v>
      </c>
      <c r="U4">
        <v>8</v>
      </c>
      <c r="V4">
        <v>-2</v>
      </c>
      <c r="W4">
        <v>5</v>
      </c>
      <c r="X4">
        <v>3</v>
      </c>
      <c r="Y4" t="s">
        <v>134</v>
      </c>
      <c r="Z4">
        <v>1</v>
      </c>
      <c r="AA4">
        <v>7</v>
      </c>
      <c r="AB4">
        <v>4</v>
      </c>
      <c r="AC4">
        <v>1</v>
      </c>
      <c r="AD4">
        <v>12</v>
      </c>
      <c r="AE4">
        <v>1</v>
      </c>
      <c r="AF4">
        <v>3</v>
      </c>
      <c r="AG4">
        <v>0.23</v>
      </c>
      <c r="AH4">
        <v>2</v>
      </c>
      <c r="AI4" t="s">
        <v>134</v>
      </c>
      <c r="AJ4" t="s">
        <v>134</v>
      </c>
      <c r="AK4">
        <v>9</v>
      </c>
      <c r="AL4">
        <v>7</v>
      </c>
      <c r="AM4">
        <v>4</v>
      </c>
      <c r="AN4">
        <v>17</v>
      </c>
      <c r="AO4">
        <v>1</v>
      </c>
      <c r="AP4" t="s">
        <v>134</v>
      </c>
      <c r="AQ4" t="s">
        <v>134</v>
      </c>
      <c r="AR4">
        <v>6</v>
      </c>
      <c r="AS4" t="s">
        <v>134</v>
      </c>
      <c r="AT4">
        <v>7</v>
      </c>
      <c r="AU4">
        <v>21</v>
      </c>
      <c r="AV4">
        <v>3</v>
      </c>
      <c r="AW4" t="s">
        <v>134</v>
      </c>
      <c r="AX4" t="s">
        <v>134</v>
      </c>
      <c r="AY4">
        <v>3</v>
      </c>
      <c r="AZ4">
        <v>4</v>
      </c>
      <c r="BA4">
        <v>8</v>
      </c>
    </row>
    <row r="5" spans="1:53" x14ac:dyDescent="0.75">
      <c r="A5" t="s">
        <v>3</v>
      </c>
      <c r="B5" t="s">
        <v>135</v>
      </c>
      <c r="C5">
        <v>0</v>
      </c>
      <c r="D5">
        <v>0</v>
      </c>
      <c r="E5">
        <v>0</v>
      </c>
      <c r="F5">
        <v>0</v>
      </c>
      <c r="G5">
        <v>0</v>
      </c>
      <c r="H5">
        <v>0</v>
      </c>
      <c r="I5">
        <v>0</v>
      </c>
      <c r="J5">
        <v>0</v>
      </c>
      <c r="K5">
        <v>0</v>
      </c>
      <c r="L5">
        <v>0</v>
      </c>
      <c r="M5">
        <v>0</v>
      </c>
      <c r="N5">
        <v>0</v>
      </c>
      <c r="O5">
        <v>0</v>
      </c>
      <c r="P5">
        <v>46</v>
      </c>
      <c r="Q5">
        <v>1</v>
      </c>
      <c r="R5">
        <v>0</v>
      </c>
      <c r="S5">
        <v>0</v>
      </c>
      <c r="T5">
        <v>0</v>
      </c>
      <c r="U5">
        <v>0</v>
      </c>
      <c r="V5">
        <v>0</v>
      </c>
      <c r="W5">
        <v>0</v>
      </c>
      <c r="X5">
        <v>0</v>
      </c>
      <c r="Y5">
        <v>0</v>
      </c>
      <c r="Z5">
        <v>0</v>
      </c>
      <c r="AA5">
        <v>101</v>
      </c>
      <c r="AB5">
        <v>0</v>
      </c>
      <c r="AC5">
        <v>0</v>
      </c>
      <c r="AD5">
        <v>0</v>
      </c>
      <c r="AE5">
        <v>22</v>
      </c>
      <c r="AF5">
        <v>0</v>
      </c>
      <c r="AG5">
        <v>0</v>
      </c>
      <c r="AH5">
        <v>0</v>
      </c>
      <c r="AI5">
        <v>0</v>
      </c>
      <c r="AJ5">
        <v>0</v>
      </c>
      <c r="AK5">
        <v>0</v>
      </c>
      <c r="AL5">
        <v>0</v>
      </c>
      <c r="AM5">
        <v>0</v>
      </c>
      <c r="AN5">
        <v>63</v>
      </c>
      <c r="AO5">
        <v>0</v>
      </c>
      <c r="AP5">
        <v>0</v>
      </c>
      <c r="AQ5">
        <v>0</v>
      </c>
      <c r="AR5">
        <v>0</v>
      </c>
      <c r="AS5">
        <v>0</v>
      </c>
      <c r="AT5">
        <v>0</v>
      </c>
      <c r="AU5">
        <v>6</v>
      </c>
      <c r="AV5">
        <v>0</v>
      </c>
      <c r="AW5">
        <v>0</v>
      </c>
      <c r="AX5">
        <v>0</v>
      </c>
      <c r="AY5">
        <v>0</v>
      </c>
      <c r="AZ5">
        <v>0</v>
      </c>
      <c r="BA5">
        <v>0</v>
      </c>
    </row>
    <row r="6" spans="1:53" x14ac:dyDescent="0.75">
      <c r="A6" t="s">
        <v>4</v>
      </c>
      <c r="B6" t="s">
        <v>136</v>
      </c>
      <c r="C6">
        <v>1494</v>
      </c>
      <c r="D6">
        <v>9701</v>
      </c>
      <c r="E6" t="s">
        <v>134</v>
      </c>
      <c r="F6">
        <v>300</v>
      </c>
      <c r="G6">
        <v>3414</v>
      </c>
      <c r="H6">
        <v>304</v>
      </c>
      <c r="I6">
        <v>4644</v>
      </c>
      <c r="J6">
        <v>231</v>
      </c>
      <c r="K6">
        <v>3451</v>
      </c>
      <c r="L6">
        <v>1495</v>
      </c>
      <c r="M6">
        <v>4164</v>
      </c>
      <c r="N6">
        <v>1232</v>
      </c>
      <c r="O6">
        <v>1573</v>
      </c>
      <c r="P6">
        <v>14640</v>
      </c>
      <c r="Q6">
        <v>3936</v>
      </c>
      <c r="R6">
        <v>0</v>
      </c>
      <c r="S6">
        <v>291</v>
      </c>
      <c r="T6">
        <v>1414</v>
      </c>
      <c r="U6">
        <v>2655</v>
      </c>
      <c r="V6">
        <v>416</v>
      </c>
      <c r="W6">
        <v>431</v>
      </c>
      <c r="X6">
        <v>5810</v>
      </c>
      <c r="Y6">
        <v>261</v>
      </c>
      <c r="Z6">
        <v>906</v>
      </c>
      <c r="AA6">
        <v>4447</v>
      </c>
      <c r="AB6">
        <v>965</v>
      </c>
      <c r="AC6">
        <v>4292</v>
      </c>
      <c r="AD6">
        <v>520</v>
      </c>
      <c r="AE6">
        <v>57</v>
      </c>
      <c r="AF6">
        <v>168</v>
      </c>
      <c r="AG6">
        <v>1391</v>
      </c>
      <c r="AH6">
        <v>319</v>
      </c>
      <c r="AI6">
        <v>2722</v>
      </c>
      <c r="AJ6">
        <v>769</v>
      </c>
      <c r="AK6">
        <v>4077</v>
      </c>
      <c r="AL6">
        <v>3480</v>
      </c>
      <c r="AM6">
        <v>141</v>
      </c>
      <c r="AN6">
        <v>5451</v>
      </c>
      <c r="AO6">
        <v>3083</v>
      </c>
      <c r="AP6">
        <v>1802</v>
      </c>
      <c r="AQ6">
        <v>409</v>
      </c>
      <c r="AR6">
        <v>1478</v>
      </c>
      <c r="AS6">
        <v>159</v>
      </c>
      <c r="AT6">
        <v>893</v>
      </c>
      <c r="AU6">
        <v>18133</v>
      </c>
      <c r="AV6">
        <v>680</v>
      </c>
      <c r="AW6">
        <v>0.01</v>
      </c>
      <c r="AX6">
        <v>1172</v>
      </c>
      <c r="AY6">
        <v>1713</v>
      </c>
      <c r="AZ6">
        <v>342</v>
      </c>
      <c r="BA6">
        <v>1007</v>
      </c>
    </row>
    <row r="7" spans="1:53" x14ac:dyDescent="0.75">
      <c r="A7" t="s">
        <v>5</v>
      </c>
      <c r="B7" t="s">
        <v>137</v>
      </c>
      <c r="C7">
        <v>0</v>
      </c>
      <c r="D7" t="s">
        <v>134</v>
      </c>
      <c r="E7">
        <v>0</v>
      </c>
      <c r="F7">
        <v>19</v>
      </c>
      <c r="G7">
        <v>0</v>
      </c>
      <c r="H7">
        <v>3</v>
      </c>
      <c r="I7">
        <v>0</v>
      </c>
      <c r="J7">
        <v>0</v>
      </c>
      <c r="K7">
        <v>0</v>
      </c>
      <c r="L7">
        <v>0</v>
      </c>
      <c r="M7">
        <v>112</v>
      </c>
      <c r="N7">
        <v>0</v>
      </c>
      <c r="O7">
        <v>0</v>
      </c>
      <c r="P7">
        <v>0</v>
      </c>
      <c r="Q7">
        <v>0</v>
      </c>
      <c r="R7">
        <v>0</v>
      </c>
      <c r="S7">
        <v>0</v>
      </c>
      <c r="T7">
        <v>8</v>
      </c>
      <c r="U7">
        <v>90</v>
      </c>
      <c r="V7">
        <v>0</v>
      </c>
      <c r="W7">
        <v>0</v>
      </c>
      <c r="X7">
        <v>105</v>
      </c>
      <c r="Y7">
        <v>0</v>
      </c>
      <c r="Z7">
        <v>0</v>
      </c>
      <c r="AA7">
        <v>90</v>
      </c>
      <c r="AB7">
        <v>0</v>
      </c>
      <c r="AC7">
        <v>0</v>
      </c>
      <c r="AD7">
        <v>0</v>
      </c>
      <c r="AE7">
        <v>0.44</v>
      </c>
      <c r="AF7">
        <v>0</v>
      </c>
      <c r="AG7">
        <v>0</v>
      </c>
      <c r="AH7">
        <v>0</v>
      </c>
      <c r="AI7">
        <v>12</v>
      </c>
      <c r="AJ7">
        <v>0</v>
      </c>
      <c r="AK7">
        <v>0</v>
      </c>
      <c r="AL7">
        <v>0</v>
      </c>
      <c r="AM7">
        <v>3</v>
      </c>
      <c r="AN7">
        <v>42</v>
      </c>
      <c r="AO7">
        <v>0</v>
      </c>
      <c r="AP7">
        <v>0</v>
      </c>
      <c r="AQ7">
        <v>0</v>
      </c>
      <c r="AR7">
        <v>0</v>
      </c>
      <c r="AS7">
        <v>0</v>
      </c>
      <c r="AT7">
        <v>1</v>
      </c>
      <c r="AU7">
        <v>200</v>
      </c>
      <c r="AV7">
        <v>0.01</v>
      </c>
      <c r="AW7">
        <v>0</v>
      </c>
      <c r="AX7">
        <v>12</v>
      </c>
      <c r="AY7">
        <v>0</v>
      </c>
      <c r="AZ7">
        <v>32</v>
      </c>
      <c r="BA7">
        <v>0</v>
      </c>
    </row>
    <row r="8" spans="1:53" x14ac:dyDescent="0.75">
      <c r="A8" t="s">
        <v>12</v>
      </c>
      <c r="B8" t="s">
        <v>131</v>
      </c>
      <c r="C8">
        <v>1615</v>
      </c>
      <c r="D8">
        <v>10310</v>
      </c>
      <c r="E8">
        <v>0</v>
      </c>
      <c r="F8">
        <v>316</v>
      </c>
      <c r="G8">
        <v>3526</v>
      </c>
      <c r="H8">
        <v>3467</v>
      </c>
      <c r="I8">
        <v>6281</v>
      </c>
      <c r="J8">
        <v>379</v>
      </c>
      <c r="K8">
        <v>3905</v>
      </c>
      <c r="L8">
        <v>1924</v>
      </c>
      <c r="M8">
        <v>4300</v>
      </c>
      <c r="N8">
        <v>1864</v>
      </c>
      <c r="O8">
        <v>1573</v>
      </c>
      <c r="P8">
        <v>15139</v>
      </c>
      <c r="Q8">
        <v>5097</v>
      </c>
      <c r="R8">
        <v>534</v>
      </c>
      <c r="S8">
        <v>291</v>
      </c>
      <c r="T8">
        <v>3212</v>
      </c>
      <c r="U8">
        <v>5124</v>
      </c>
      <c r="V8">
        <v>569</v>
      </c>
      <c r="W8">
        <v>758</v>
      </c>
      <c r="X8">
        <v>6015</v>
      </c>
      <c r="Y8">
        <v>263</v>
      </c>
      <c r="Z8">
        <v>907</v>
      </c>
      <c r="AA8">
        <v>6282</v>
      </c>
      <c r="AB8">
        <v>1639</v>
      </c>
      <c r="AC8">
        <v>4434</v>
      </c>
      <c r="AD8">
        <v>2795</v>
      </c>
      <c r="AE8">
        <v>775.44</v>
      </c>
      <c r="AF8">
        <v>928</v>
      </c>
      <c r="AG8">
        <v>1511.23</v>
      </c>
      <c r="AH8">
        <v>321</v>
      </c>
      <c r="AI8">
        <v>2734</v>
      </c>
      <c r="AJ8">
        <v>1356</v>
      </c>
      <c r="AK8">
        <v>4086</v>
      </c>
      <c r="AL8">
        <v>4457</v>
      </c>
      <c r="AM8">
        <v>1650</v>
      </c>
      <c r="AN8">
        <v>7567</v>
      </c>
      <c r="AO8">
        <v>3431</v>
      </c>
      <c r="AP8">
        <v>1802</v>
      </c>
      <c r="AQ8">
        <v>409</v>
      </c>
      <c r="AR8">
        <v>2496</v>
      </c>
      <c r="AS8">
        <v>238</v>
      </c>
      <c r="AT8">
        <v>1565</v>
      </c>
      <c r="AU8">
        <v>22219</v>
      </c>
      <c r="AV8">
        <v>1482.01</v>
      </c>
      <c r="AW8">
        <v>0.01</v>
      </c>
      <c r="AX8">
        <v>1186</v>
      </c>
      <c r="AY8">
        <v>2802</v>
      </c>
      <c r="AZ8">
        <v>1793</v>
      </c>
      <c r="BA8">
        <v>4149</v>
      </c>
    </row>
    <row r="9" spans="1:53" x14ac:dyDescent="0.75">
      <c r="A9" t="s">
        <v>138</v>
      </c>
      <c r="B9" t="s">
        <v>139</v>
      </c>
      <c r="C9">
        <v>1333</v>
      </c>
      <c r="D9">
        <v>4755</v>
      </c>
      <c r="E9">
        <v>0</v>
      </c>
      <c r="F9">
        <v>0</v>
      </c>
      <c r="G9">
        <v>1942</v>
      </c>
      <c r="H9">
        <v>0</v>
      </c>
      <c r="I9">
        <v>3303</v>
      </c>
      <c r="J9">
        <v>0</v>
      </c>
      <c r="K9">
        <v>2057</v>
      </c>
      <c r="L9">
        <v>1253</v>
      </c>
      <c r="M9">
        <v>974</v>
      </c>
      <c r="N9">
        <v>0</v>
      </c>
      <c r="O9">
        <v>1517</v>
      </c>
      <c r="P9">
        <v>2366</v>
      </c>
      <c r="Q9">
        <v>3787</v>
      </c>
      <c r="R9">
        <v>0</v>
      </c>
      <c r="S9">
        <v>0</v>
      </c>
      <c r="T9">
        <v>7729</v>
      </c>
      <c r="U9">
        <v>0</v>
      </c>
      <c r="V9">
        <v>0</v>
      </c>
      <c r="W9">
        <v>-4</v>
      </c>
      <c r="X9">
        <v>700</v>
      </c>
      <c r="Y9">
        <v>0</v>
      </c>
      <c r="Z9">
        <v>0</v>
      </c>
      <c r="AA9">
        <v>765</v>
      </c>
      <c r="AB9">
        <v>1235</v>
      </c>
      <c r="AC9">
        <v>1035</v>
      </c>
      <c r="AD9">
        <v>883</v>
      </c>
      <c r="AE9">
        <v>0</v>
      </c>
      <c r="AF9">
        <v>575</v>
      </c>
      <c r="AG9">
        <v>0</v>
      </c>
      <c r="AH9">
        <v>900</v>
      </c>
      <c r="AI9">
        <v>1724</v>
      </c>
      <c r="AJ9">
        <v>0</v>
      </c>
      <c r="AK9">
        <v>2396</v>
      </c>
      <c r="AL9">
        <v>3256</v>
      </c>
      <c r="AM9">
        <v>0</v>
      </c>
      <c r="AN9">
        <v>1562</v>
      </c>
      <c r="AO9">
        <v>0</v>
      </c>
      <c r="AP9">
        <v>0</v>
      </c>
      <c r="AQ9">
        <v>0</v>
      </c>
      <c r="AR9">
        <v>4437</v>
      </c>
      <c r="AS9">
        <v>0</v>
      </c>
      <c r="AT9">
        <v>2506</v>
      </c>
      <c r="AU9">
        <v>2648</v>
      </c>
      <c r="AV9">
        <v>0</v>
      </c>
      <c r="AW9">
        <v>0</v>
      </c>
      <c r="AX9">
        <v>826</v>
      </c>
      <c r="AY9">
        <v>869</v>
      </c>
      <c r="AZ9">
        <v>0</v>
      </c>
      <c r="BA9">
        <v>0</v>
      </c>
    </row>
    <row r="10" spans="1:53" x14ac:dyDescent="0.75">
      <c r="A10" t="s">
        <v>6</v>
      </c>
      <c r="B10" t="s">
        <v>140</v>
      </c>
      <c r="C10">
        <v>289</v>
      </c>
      <c r="D10">
        <v>235</v>
      </c>
      <c r="E10">
        <v>0</v>
      </c>
      <c r="F10">
        <v>0</v>
      </c>
      <c r="G10">
        <v>86</v>
      </c>
      <c r="H10">
        <v>136</v>
      </c>
      <c r="I10">
        <v>726</v>
      </c>
      <c r="J10">
        <v>100</v>
      </c>
      <c r="K10">
        <v>481</v>
      </c>
      <c r="L10">
        <v>291</v>
      </c>
      <c r="M10">
        <v>3182</v>
      </c>
      <c r="N10">
        <v>119</v>
      </c>
      <c r="O10">
        <v>30</v>
      </c>
      <c r="P10" t="s">
        <v>134</v>
      </c>
      <c r="Q10">
        <v>241</v>
      </c>
      <c r="R10" t="s">
        <v>134</v>
      </c>
      <c r="S10">
        <v>516</v>
      </c>
      <c r="T10" t="s">
        <v>134</v>
      </c>
      <c r="U10">
        <v>31</v>
      </c>
      <c r="V10">
        <v>60</v>
      </c>
      <c r="W10">
        <v>1</v>
      </c>
      <c r="X10">
        <v>78</v>
      </c>
      <c r="Y10">
        <v>255</v>
      </c>
      <c r="Z10">
        <v>71</v>
      </c>
      <c r="AA10">
        <v>78</v>
      </c>
      <c r="AB10">
        <v>51</v>
      </c>
      <c r="AC10">
        <v>0</v>
      </c>
      <c r="AD10">
        <v>108</v>
      </c>
      <c r="AE10">
        <v>564</v>
      </c>
      <c r="AF10">
        <v>64</v>
      </c>
      <c r="AG10">
        <v>189</v>
      </c>
      <c r="AH10">
        <v>97</v>
      </c>
      <c r="AI10">
        <v>1</v>
      </c>
      <c r="AJ10" t="s">
        <v>134</v>
      </c>
      <c r="AK10">
        <v>2307</v>
      </c>
      <c r="AL10">
        <v>364</v>
      </c>
      <c r="AM10">
        <v>111</v>
      </c>
      <c r="AN10">
        <v>44</v>
      </c>
      <c r="AO10">
        <v>142</v>
      </c>
      <c r="AP10">
        <v>1881</v>
      </c>
      <c r="AQ10" t="s">
        <v>134</v>
      </c>
      <c r="AR10">
        <v>174</v>
      </c>
      <c r="AS10">
        <v>286</v>
      </c>
      <c r="AT10">
        <v>758</v>
      </c>
      <c r="AU10">
        <v>51</v>
      </c>
      <c r="AV10">
        <v>45</v>
      </c>
      <c r="AW10">
        <v>97</v>
      </c>
      <c r="AX10">
        <v>4284</v>
      </c>
      <c r="AY10">
        <v>120</v>
      </c>
      <c r="AZ10">
        <v>51</v>
      </c>
      <c r="BA10">
        <v>345</v>
      </c>
    </row>
    <row r="11" spans="1:53" x14ac:dyDescent="0.75">
      <c r="A11" t="s">
        <v>7</v>
      </c>
      <c r="B11" t="s">
        <v>141</v>
      </c>
      <c r="C11">
        <v>55</v>
      </c>
      <c r="D11">
        <v>371</v>
      </c>
      <c r="E11">
        <v>0</v>
      </c>
      <c r="F11">
        <v>0.3</v>
      </c>
      <c r="G11">
        <v>5</v>
      </c>
      <c r="H11">
        <v>205</v>
      </c>
      <c r="I11">
        <v>0</v>
      </c>
      <c r="J11">
        <v>15</v>
      </c>
      <c r="K11">
        <v>191</v>
      </c>
      <c r="L11">
        <v>0</v>
      </c>
      <c r="M11">
        <v>1523</v>
      </c>
      <c r="N11">
        <v>1631</v>
      </c>
      <c r="O11">
        <v>1</v>
      </c>
      <c r="P11">
        <v>0</v>
      </c>
      <c r="Q11">
        <v>0</v>
      </c>
      <c r="R11">
        <v>62</v>
      </c>
      <c r="S11">
        <v>312</v>
      </c>
      <c r="T11">
        <v>2770</v>
      </c>
      <c r="U11">
        <v>1145</v>
      </c>
      <c r="V11">
        <v>5165</v>
      </c>
      <c r="W11">
        <v>2974</v>
      </c>
      <c r="X11">
        <v>0</v>
      </c>
      <c r="Y11">
        <v>269</v>
      </c>
      <c r="Z11">
        <v>17</v>
      </c>
      <c r="AA11">
        <v>1132</v>
      </c>
      <c r="AB11">
        <v>1670</v>
      </c>
      <c r="AC11">
        <v>65</v>
      </c>
      <c r="AD11">
        <v>798</v>
      </c>
      <c r="AE11">
        <v>620</v>
      </c>
      <c r="AF11">
        <v>1343</v>
      </c>
      <c r="AG11">
        <v>27</v>
      </c>
      <c r="AH11">
        <v>43</v>
      </c>
      <c r="AI11">
        <v>2</v>
      </c>
      <c r="AJ11">
        <v>1442</v>
      </c>
      <c r="AK11">
        <v>604</v>
      </c>
      <c r="AL11">
        <v>61</v>
      </c>
      <c r="AM11">
        <v>1623</v>
      </c>
      <c r="AN11">
        <v>330</v>
      </c>
      <c r="AO11">
        <v>3962</v>
      </c>
      <c r="AP11">
        <v>979</v>
      </c>
      <c r="AQ11">
        <v>16</v>
      </c>
      <c r="AR11">
        <v>0</v>
      </c>
      <c r="AS11">
        <v>1190</v>
      </c>
      <c r="AT11" t="s">
        <v>134</v>
      </c>
      <c r="AU11">
        <v>12924</v>
      </c>
      <c r="AV11">
        <v>49</v>
      </c>
      <c r="AW11">
        <v>35</v>
      </c>
      <c r="AX11">
        <v>943</v>
      </c>
      <c r="AY11">
        <v>239</v>
      </c>
      <c r="AZ11">
        <v>879</v>
      </c>
      <c r="BA11">
        <v>0</v>
      </c>
    </row>
    <row r="12" spans="1:53" x14ac:dyDescent="0.75">
      <c r="A12" t="s">
        <v>8</v>
      </c>
      <c r="B12" t="s">
        <v>142</v>
      </c>
      <c r="C12">
        <v>26</v>
      </c>
      <c r="D12">
        <v>118</v>
      </c>
      <c r="E12">
        <v>5</v>
      </c>
      <c r="F12">
        <v>6</v>
      </c>
      <c r="G12">
        <v>230</v>
      </c>
      <c r="H12" t="s">
        <v>134</v>
      </c>
      <c r="I12">
        <v>271</v>
      </c>
      <c r="J12">
        <v>3</v>
      </c>
      <c r="K12" t="s">
        <v>134</v>
      </c>
      <c r="L12">
        <v>70</v>
      </c>
      <c r="M12">
        <v>362</v>
      </c>
      <c r="N12">
        <v>8</v>
      </c>
      <c r="O12">
        <v>30</v>
      </c>
      <c r="P12">
        <v>253</v>
      </c>
      <c r="Q12">
        <v>402</v>
      </c>
      <c r="R12">
        <v>18</v>
      </c>
      <c r="S12">
        <v>36</v>
      </c>
      <c r="T12">
        <v>20</v>
      </c>
      <c r="U12">
        <v>28</v>
      </c>
      <c r="V12">
        <v>16</v>
      </c>
      <c r="W12" t="s">
        <v>134</v>
      </c>
      <c r="X12">
        <v>165</v>
      </c>
      <c r="Y12">
        <v>123</v>
      </c>
      <c r="Z12">
        <v>69</v>
      </c>
      <c r="AA12">
        <v>152</v>
      </c>
      <c r="AB12">
        <v>83</v>
      </c>
      <c r="AC12">
        <v>90</v>
      </c>
      <c r="AD12">
        <v>6</v>
      </c>
      <c r="AE12" t="s">
        <v>134</v>
      </c>
      <c r="AF12">
        <v>6</v>
      </c>
      <c r="AG12" t="s">
        <v>134</v>
      </c>
      <c r="AH12">
        <v>54</v>
      </c>
      <c r="AI12">
        <v>51</v>
      </c>
      <c r="AJ12" t="s">
        <v>134</v>
      </c>
      <c r="AK12">
        <v>124</v>
      </c>
      <c r="AL12">
        <v>127</v>
      </c>
      <c r="AM12">
        <v>0</v>
      </c>
      <c r="AN12">
        <v>26</v>
      </c>
      <c r="AO12">
        <v>29</v>
      </c>
      <c r="AP12">
        <v>80</v>
      </c>
      <c r="AQ12">
        <v>15</v>
      </c>
      <c r="AR12">
        <v>161</v>
      </c>
      <c r="AS12" t="s">
        <v>134</v>
      </c>
      <c r="AT12">
        <v>39</v>
      </c>
      <c r="AU12">
        <v>74</v>
      </c>
      <c r="AV12">
        <v>6</v>
      </c>
      <c r="AW12">
        <v>30</v>
      </c>
      <c r="AX12">
        <v>87</v>
      </c>
      <c r="AY12">
        <v>64</v>
      </c>
      <c r="AZ12">
        <v>0</v>
      </c>
      <c r="BA12">
        <v>36</v>
      </c>
    </row>
    <row r="13" spans="1:53" x14ac:dyDescent="0.75">
      <c r="A13" t="s">
        <v>9</v>
      </c>
      <c r="B13" t="s">
        <v>143</v>
      </c>
      <c r="C13">
        <v>0</v>
      </c>
      <c r="D13">
        <v>0</v>
      </c>
      <c r="E13">
        <v>0</v>
      </c>
      <c r="F13">
        <v>0</v>
      </c>
      <c r="G13">
        <v>0</v>
      </c>
      <c r="H13">
        <v>0</v>
      </c>
      <c r="I13">
        <v>0</v>
      </c>
      <c r="J13">
        <v>0</v>
      </c>
      <c r="K13">
        <v>0</v>
      </c>
      <c r="L13">
        <v>0</v>
      </c>
      <c r="M13">
        <v>857</v>
      </c>
      <c r="N13">
        <v>0</v>
      </c>
      <c r="O13">
        <v>0</v>
      </c>
      <c r="P13">
        <v>0</v>
      </c>
      <c r="Q13">
        <v>0</v>
      </c>
      <c r="R13">
        <v>26</v>
      </c>
      <c r="S13" t="s">
        <v>134</v>
      </c>
      <c r="T13">
        <v>0</v>
      </c>
      <c r="U13">
        <v>0</v>
      </c>
      <c r="V13">
        <v>0</v>
      </c>
      <c r="W13">
        <v>0</v>
      </c>
      <c r="X13">
        <v>0</v>
      </c>
      <c r="Y13">
        <v>0</v>
      </c>
      <c r="Z13">
        <v>0</v>
      </c>
      <c r="AA13">
        <v>0</v>
      </c>
      <c r="AB13">
        <v>0</v>
      </c>
      <c r="AC13">
        <v>0</v>
      </c>
      <c r="AD13">
        <v>0</v>
      </c>
      <c r="AE13">
        <v>0</v>
      </c>
      <c r="AF13">
        <v>0</v>
      </c>
      <c r="AG13">
        <v>347</v>
      </c>
      <c r="AH13">
        <v>0</v>
      </c>
      <c r="AI13">
        <v>0</v>
      </c>
      <c r="AJ13">
        <v>3</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144</v>
      </c>
      <c r="C14">
        <v>245</v>
      </c>
      <c r="D14">
        <v>226</v>
      </c>
      <c r="E14" t="s">
        <v>134</v>
      </c>
      <c r="F14">
        <v>34</v>
      </c>
      <c r="G14">
        <v>706</v>
      </c>
      <c r="H14">
        <v>24</v>
      </c>
      <c r="I14" t="s">
        <v>134</v>
      </c>
      <c r="J14" t="s">
        <v>134</v>
      </c>
      <c r="K14">
        <v>1264</v>
      </c>
      <c r="L14">
        <v>200</v>
      </c>
      <c r="M14">
        <v>6968</v>
      </c>
      <c r="N14">
        <v>627</v>
      </c>
      <c r="O14">
        <v>183</v>
      </c>
      <c r="P14">
        <v>2472</v>
      </c>
      <c r="Q14">
        <v>895</v>
      </c>
      <c r="R14">
        <v>199</v>
      </c>
      <c r="S14">
        <v>115</v>
      </c>
      <c r="T14">
        <v>402</v>
      </c>
      <c r="U14">
        <v>252</v>
      </c>
      <c r="V14">
        <v>107</v>
      </c>
      <c r="W14">
        <v>21</v>
      </c>
      <c r="X14">
        <v>101</v>
      </c>
      <c r="Y14">
        <v>174</v>
      </c>
      <c r="Z14">
        <v>588</v>
      </c>
      <c r="AA14">
        <v>211</v>
      </c>
      <c r="AB14">
        <v>242</v>
      </c>
      <c r="AC14">
        <v>88</v>
      </c>
      <c r="AD14">
        <v>88</v>
      </c>
      <c r="AE14">
        <v>45</v>
      </c>
      <c r="AF14">
        <v>13</v>
      </c>
      <c r="AG14">
        <v>1307</v>
      </c>
      <c r="AH14" t="s">
        <v>134</v>
      </c>
      <c r="AI14">
        <v>484</v>
      </c>
      <c r="AJ14">
        <v>436</v>
      </c>
      <c r="AK14">
        <v>733</v>
      </c>
      <c r="AL14">
        <v>1217</v>
      </c>
      <c r="AM14" t="s">
        <v>134</v>
      </c>
      <c r="AN14">
        <v>367</v>
      </c>
      <c r="AO14">
        <v>27</v>
      </c>
      <c r="AP14">
        <v>251</v>
      </c>
      <c r="AQ14">
        <v>131</v>
      </c>
      <c r="AR14">
        <v>366</v>
      </c>
      <c r="AS14">
        <v>17</v>
      </c>
      <c r="AT14">
        <v>115</v>
      </c>
      <c r="AU14">
        <v>3343</v>
      </c>
      <c r="AV14">
        <v>546</v>
      </c>
      <c r="AW14">
        <v>46</v>
      </c>
      <c r="AX14">
        <v>108</v>
      </c>
      <c r="AY14">
        <v>291</v>
      </c>
      <c r="AZ14">
        <v>27</v>
      </c>
      <c r="BA14">
        <v>30</v>
      </c>
    </row>
    <row r="15" spans="1:53" x14ac:dyDescent="0.75">
      <c r="A15" t="s">
        <v>115</v>
      </c>
      <c r="B15" t="s">
        <v>145</v>
      </c>
      <c r="C15">
        <v>0</v>
      </c>
      <c r="D15">
        <v>0</v>
      </c>
      <c r="E15">
        <v>0</v>
      </c>
      <c r="F15">
        <v>0</v>
      </c>
      <c r="G15">
        <v>0</v>
      </c>
      <c r="H15">
        <v>0</v>
      </c>
      <c r="I15">
        <v>0</v>
      </c>
      <c r="J15">
        <v>0</v>
      </c>
      <c r="K15">
        <v>78</v>
      </c>
      <c r="L15">
        <v>0</v>
      </c>
      <c r="M15">
        <v>228</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615</v>
      </c>
      <c r="D16">
        <v>950</v>
      </c>
      <c r="E16">
        <v>5</v>
      </c>
      <c r="F16">
        <v>40.299999999999997</v>
      </c>
      <c r="G16">
        <v>1027</v>
      </c>
      <c r="H16">
        <v>365</v>
      </c>
      <c r="I16">
        <v>997</v>
      </c>
      <c r="J16">
        <v>118</v>
      </c>
      <c r="K16">
        <v>2014</v>
      </c>
      <c r="L16">
        <v>561</v>
      </c>
      <c r="M16">
        <v>13120</v>
      </c>
      <c r="N16">
        <v>2385</v>
      </c>
      <c r="O16">
        <v>244</v>
      </c>
      <c r="P16">
        <v>2725</v>
      </c>
      <c r="Q16">
        <v>1538</v>
      </c>
      <c r="R16">
        <v>305</v>
      </c>
      <c r="S16">
        <v>979</v>
      </c>
      <c r="T16">
        <v>3192</v>
      </c>
      <c r="U16">
        <v>1456</v>
      </c>
      <c r="V16">
        <v>5348</v>
      </c>
      <c r="W16">
        <v>2996</v>
      </c>
      <c r="X16">
        <v>344</v>
      </c>
      <c r="Y16">
        <v>821</v>
      </c>
      <c r="Z16">
        <v>745</v>
      </c>
      <c r="AA16">
        <v>1573</v>
      </c>
      <c r="AB16">
        <v>2046</v>
      </c>
      <c r="AC16">
        <v>243</v>
      </c>
      <c r="AD16">
        <v>1000</v>
      </c>
      <c r="AE16">
        <v>1229</v>
      </c>
      <c r="AF16">
        <v>1426</v>
      </c>
      <c r="AG16">
        <v>1896</v>
      </c>
      <c r="AH16">
        <v>194</v>
      </c>
      <c r="AI16">
        <v>538</v>
      </c>
      <c r="AJ16">
        <v>1881</v>
      </c>
      <c r="AK16">
        <v>3768</v>
      </c>
      <c r="AL16">
        <v>1769</v>
      </c>
      <c r="AM16">
        <v>1734</v>
      </c>
      <c r="AN16">
        <v>767</v>
      </c>
      <c r="AO16">
        <v>4160</v>
      </c>
      <c r="AP16">
        <v>3206</v>
      </c>
      <c r="AQ16">
        <v>162</v>
      </c>
      <c r="AR16">
        <v>701</v>
      </c>
      <c r="AS16">
        <v>1493</v>
      </c>
      <c r="AT16">
        <v>912</v>
      </c>
      <c r="AU16">
        <v>16392</v>
      </c>
      <c r="AV16">
        <v>684</v>
      </c>
      <c r="AW16">
        <v>208</v>
      </c>
      <c r="AX16">
        <v>5422</v>
      </c>
      <c r="AY16">
        <v>714</v>
      </c>
      <c r="AZ16">
        <v>957</v>
      </c>
      <c r="BA16">
        <v>411</v>
      </c>
    </row>
    <row r="17" spans="1:53" x14ac:dyDescent="0.75">
      <c r="A17" t="s">
        <v>14</v>
      </c>
      <c r="B17" t="s">
        <v>146</v>
      </c>
      <c r="C17">
        <v>25</v>
      </c>
      <c r="D17">
        <v>63</v>
      </c>
      <c r="E17">
        <v>0</v>
      </c>
      <c r="F17">
        <v>0</v>
      </c>
      <c r="G17">
        <v>41</v>
      </c>
      <c r="H17">
        <v>-1</v>
      </c>
      <c r="I17">
        <v>0</v>
      </c>
      <c r="J17">
        <v>-0.28999999999999998</v>
      </c>
      <c r="K17">
        <v>-8</v>
      </c>
      <c r="L17">
        <v>1</v>
      </c>
      <c r="M17">
        <v>-54</v>
      </c>
      <c r="N17">
        <v>1</v>
      </c>
      <c r="O17">
        <v>33</v>
      </c>
      <c r="P17">
        <v>158</v>
      </c>
      <c r="Q17">
        <v>5</v>
      </c>
      <c r="R17">
        <v>14</v>
      </c>
      <c r="S17">
        <v>4</v>
      </c>
      <c r="T17">
        <v>22</v>
      </c>
      <c r="U17">
        <v>28</v>
      </c>
      <c r="V17">
        <v>0</v>
      </c>
      <c r="W17">
        <v>0.42</v>
      </c>
      <c r="X17">
        <v>17</v>
      </c>
      <c r="Y17">
        <v>25</v>
      </c>
      <c r="Z17">
        <v>71</v>
      </c>
      <c r="AA17">
        <v>6</v>
      </c>
      <c r="AB17">
        <v>11</v>
      </c>
      <c r="AC17">
        <v>0</v>
      </c>
      <c r="AD17">
        <v>0</v>
      </c>
      <c r="AE17">
        <v>19</v>
      </c>
      <c r="AF17">
        <v>0</v>
      </c>
      <c r="AG17">
        <v>-8</v>
      </c>
      <c r="AH17">
        <v>4</v>
      </c>
      <c r="AI17">
        <v>48</v>
      </c>
      <c r="AJ17">
        <v>-3</v>
      </c>
      <c r="AK17">
        <v>79</v>
      </c>
      <c r="AL17">
        <v>23</v>
      </c>
      <c r="AM17" t="s">
        <v>134</v>
      </c>
      <c r="AN17" t="s">
        <v>134</v>
      </c>
      <c r="AO17">
        <v>-0.39</v>
      </c>
      <c r="AP17">
        <v>2</v>
      </c>
      <c r="AQ17">
        <v>0</v>
      </c>
      <c r="AR17">
        <v>3</v>
      </c>
      <c r="AS17">
        <v>0</v>
      </c>
      <c r="AT17">
        <v>0.04</v>
      </c>
      <c r="AU17">
        <v>-8</v>
      </c>
      <c r="AV17">
        <v>13</v>
      </c>
      <c r="AW17">
        <v>0.35</v>
      </c>
      <c r="AX17">
        <v>5</v>
      </c>
      <c r="AY17">
        <v>1</v>
      </c>
      <c r="AZ17">
        <v>8</v>
      </c>
      <c r="BA17">
        <v>0</v>
      </c>
    </row>
    <row r="18" spans="1:53" x14ac:dyDescent="0.75">
      <c r="A18" t="s">
        <v>147</v>
      </c>
      <c r="B18" t="s">
        <v>131</v>
      </c>
      <c r="C18">
        <v>3588</v>
      </c>
      <c r="D18">
        <v>16078</v>
      </c>
      <c r="E18">
        <v>5</v>
      </c>
      <c r="F18">
        <v>356.3</v>
      </c>
      <c r="G18">
        <v>6536</v>
      </c>
      <c r="H18">
        <v>3831</v>
      </c>
      <c r="I18">
        <v>10581</v>
      </c>
      <c r="J18">
        <v>496.71</v>
      </c>
      <c r="K18">
        <v>7968</v>
      </c>
      <c r="L18">
        <v>3739</v>
      </c>
      <c r="M18">
        <v>18340</v>
      </c>
      <c r="N18">
        <v>4250</v>
      </c>
      <c r="O18">
        <v>3367</v>
      </c>
      <c r="P18">
        <v>20388</v>
      </c>
      <c r="Q18">
        <v>10427</v>
      </c>
      <c r="R18">
        <v>853</v>
      </c>
      <c r="S18">
        <v>1274</v>
      </c>
      <c r="T18">
        <v>14155</v>
      </c>
      <c r="U18">
        <v>6608</v>
      </c>
      <c r="V18">
        <v>5917</v>
      </c>
      <c r="W18">
        <v>3750.42</v>
      </c>
      <c r="X18">
        <v>7076</v>
      </c>
      <c r="Y18">
        <v>1109</v>
      </c>
      <c r="Z18">
        <v>1723</v>
      </c>
      <c r="AA18">
        <v>8626</v>
      </c>
      <c r="AB18">
        <v>4931</v>
      </c>
      <c r="AC18">
        <v>5712</v>
      </c>
      <c r="AD18">
        <v>4678</v>
      </c>
      <c r="AE18">
        <v>2023.44</v>
      </c>
      <c r="AF18">
        <v>2929</v>
      </c>
      <c r="AG18">
        <v>3399.23</v>
      </c>
      <c r="AH18">
        <v>1419</v>
      </c>
      <c r="AI18">
        <v>5044</v>
      </c>
      <c r="AJ18">
        <v>3234</v>
      </c>
      <c r="AK18">
        <v>10329</v>
      </c>
      <c r="AL18">
        <v>9505</v>
      </c>
      <c r="AM18">
        <v>3384</v>
      </c>
      <c r="AN18">
        <v>9896</v>
      </c>
      <c r="AO18">
        <v>7590.61</v>
      </c>
      <c r="AP18">
        <v>5010</v>
      </c>
      <c r="AQ18">
        <v>571</v>
      </c>
      <c r="AR18">
        <v>7637</v>
      </c>
      <c r="AS18">
        <v>1731</v>
      </c>
      <c r="AT18">
        <v>4983.04</v>
      </c>
      <c r="AU18">
        <v>41251</v>
      </c>
      <c r="AV18">
        <v>2179.0100000000002</v>
      </c>
      <c r="AW18">
        <v>208.35999999999999</v>
      </c>
      <c r="AX18">
        <v>7439</v>
      </c>
      <c r="AY18">
        <v>4386</v>
      </c>
      <c r="AZ18">
        <v>2758</v>
      </c>
      <c r="BA18">
        <v>4560</v>
      </c>
    </row>
    <row r="19" spans="1:53" x14ac:dyDescent="0.75">
      <c r="A19" t="s">
        <v>148</v>
      </c>
      <c r="B19" t="s">
        <v>131</v>
      </c>
      <c r="C19" s="2">
        <v>0</v>
      </c>
      <c r="D19" s="2">
        <v>2.3690773067330806E-3</v>
      </c>
      <c r="E19" s="2">
        <v>0.58333333333333326</v>
      </c>
      <c r="F19" s="2">
        <v>4.7486033519552606E-3</v>
      </c>
      <c r="G19" s="2">
        <v>1.2705299039355467E-2</v>
      </c>
      <c r="H19" s="2">
        <v>5.2178450300022217E-4</v>
      </c>
      <c r="I19">
        <v>9.4517958412199121E-5</v>
      </c>
      <c r="J19">
        <v>4.5891783567134636E-3</v>
      </c>
      <c r="K19">
        <v>1.2551776076308307E-4</v>
      </c>
      <c r="L19">
        <v>3.4648187633262717E-3</v>
      </c>
      <c r="M19">
        <v>1.0917030567685337E-3</v>
      </c>
      <c r="N19">
        <v>9.4206311822886413E-4</v>
      </c>
      <c r="O19">
        <v>2.0746887966804906E-3</v>
      </c>
      <c r="P19">
        <v>8.8209350191115199E-4</v>
      </c>
      <c r="Q19">
        <v>2.3070268191867083E-3</v>
      </c>
      <c r="R19">
        <v>1.1587485515643148E-2</v>
      </c>
      <c r="S19">
        <v>5.464480874316946E-3</v>
      </c>
      <c r="T19">
        <v>3.5310734463278592E-4</v>
      </c>
      <c r="U19">
        <v>1.5135462388382592E-4</v>
      </c>
      <c r="V19">
        <v>1.6903313049354551E-4</v>
      </c>
      <c r="W19">
        <v>1.2197070572569357E-3</v>
      </c>
      <c r="X19">
        <v>1.413028119259252E-4</v>
      </c>
      <c r="Y19">
        <v>9.009009009008917E-4</v>
      </c>
      <c r="Z19">
        <v>1.8321513002364176E-2</v>
      </c>
      <c r="AA19">
        <v>5.2441440391561844E-3</v>
      </c>
      <c r="AB19">
        <v>0</v>
      </c>
      <c r="AC19">
        <v>0</v>
      </c>
      <c r="AD19">
        <v>1.4941302027747794E-3</v>
      </c>
      <c r="AE19">
        <v>7.703703703703102E-4</v>
      </c>
      <c r="AF19">
        <v>3.4129692832762792E-4</v>
      </c>
      <c r="AG19">
        <v>1.4012925969447698E-3</v>
      </c>
      <c r="AH19">
        <v>7.0521861777161909E-4</v>
      </c>
      <c r="AI19">
        <v>2.783300198807126E-3</v>
      </c>
      <c r="AJ19">
        <v>4.0036957191253997E-3</v>
      </c>
      <c r="AK19">
        <v>2.8155339805824298E-3</v>
      </c>
      <c r="AL19">
        <v>0</v>
      </c>
      <c r="AM19">
        <v>5.9066745422331479E-4</v>
      </c>
      <c r="AN19">
        <v>0</v>
      </c>
      <c r="AO19">
        <v>6.0769839177421403E-4</v>
      </c>
      <c r="AP19">
        <v>0</v>
      </c>
      <c r="AQ19">
        <v>3.4904013961605251E-3</v>
      </c>
      <c r="AR19">
        <v>3.9267015706800912E-4</v>
      </c>
      <c r="AS19">
        <v>1.7301038062284002E-3</v>
      </c>
      <c r="AT19">
        <v>5.4560129136400626E-3</v>
      </c>
      <c r="AU19">
        <v>4.8481322570514962E-5</v>
      </c>
      <c r="AV19">
        <v>4.5892611291176166E-6</v>
      </c>
      <c r="AW19">
        <v>3.0622009569378772E-3</v>
      </c>
      <c r="AX19">
        <v>1.3444474321055999E-4</v>
      </c>
      <c r="AY19">
        <v>2.2805017103766367E-4</v>
      </c>
      <c r="AZ19">
        <v>3.6245016310254563E-4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4038</v>
      </c>
      <c r="D22">
        <v>12092</v>
      </c>
      <c r="E22">
        <v>702</v>
      </c>
      <c r="F22">
        <v>774</v>
      </c>
      <c r="G22">
        <v>9789</v>
      </c>
      <c r="H22">
        <v>2431</v>
      </c>
      <c r="I22">
        <v>6196</v>
      </c>
      <c r="J22">
        <v>491</v>
      </c>
      <c r="K22">
        <v>5934</v>
      </c>
      <c r="L22">
        <v>3443</v>
      </c>
      <c r="M22">
        <v>17521</v>
      </c>
      <c r="N22">
        <v>4161</v>
      </c>
      <c r="O22">
        <v>1923</v>
      </c>
      <c r="P22">
        <v>18199</v>
      </c>
      <c r="Q22">
        <v>10360</v>
      </c>
      <c r="R22">
        <v>681</v>
      </c>
      <c r="S22">
        <v>1834</v>
      </c>
      <c r="T22">
        <v>9544</v>
      </c>
      <c r="U22">
        <v>7237</v>
      </c>
      <c r="V22">
        <v>4252</v>
      </c>
      <c r="W22">
        <v>2902</v>
      </c>
      <c r="X22">
        <v>6954</v>
      </c>
      <c r="Y22">
        <v>935</v>
      </c>
      <c r="Z22">
        <v>3803</v>
      </c>
      <c r="AA22">
        <v>7407</v>
      </c>
      <c r="AB22">
        <v>4900</v>
      </c>
      <c r="AC22">
        <v>3415</v>
      </c>
      <c r="AD22">
        <v>5380</v>
      </c>
      <c r="AE22">
        <v>1246</v>
      </c>
      <c r="AF22">
        <v>2494</v>
      </c>
      <c r="AG22">
        <v>2757</v>
      </c>
      <c r="AH22">
        <v>795</v>
      </c>
      <c r="AI22">
        <v>5065</v>
      </c>
      <c r="AJ22">
        <v>2220</v>
      </c>
      <c r="AK22">
        <v>10324</v>
      </c>
      <c r="AL22">
        <v>9813</v>
      </c>
      <c r="AM22">
        <v>2367</v>
      </c>
      <c r="AN22">
        <v>11352</v>
      </c>
      <c r="AO22">
        <v>4997</v>
      </c>
      <c r="AP22">
        <v>4143</v>
      </c>
      <c r="AQ22">
        <v>540</v>
      </c>
      <c r="AR22">
        <v>6047</v>
      </c>
      <c r="AS22">
        <v>1048</v>
      </c>
      <c r="AT22">
        <v>7209</v>
      </c>
      <c r="AU22">
        <v>32142</v>
      </c>
      <c r="AV22">
        <v>2424</v>
      </c>
      <c r="AW22">
        <v>408</v>
      </c>
      <c r="AX22">
        <v>7105</v>
      </c>
      <c r="AY22">
        <v>5254</v>
      </c>
      <c r="AZ22">
        <v>1389</v>
      </c>
      <c r="BA22">
        <v>5327</v>
      </c>
    </row>
    <row r="23" spans="1:53" x14ac:dyDescent="0.75">
      <c r="A23" t="s">
        <v>150</v>
      </c>
      <c r="B23" t="s">
        <v>151</v>
      </c>
      <c r="C23">
        <v>146.5</v>
      </c>
      <c r="D23">
        <v>126.8</v>
      </c>
      <c r="E23">
        <v>168.70000000000002</v>
      </c>
      <c r="F23">
        <v>145.6</v>
      </c>
      <c r="G23">
        <v>108.10000000000001</v>
      </c>
      <c r="H23">
        <v>108.6</v>
      </c>
      <c r="I23">
        <v>118.2</v>
      </c>
      <c r="J23">
        <v>221.9</v>
      </c>
      <c r="K23">
        <v>123.9</v>
      </c>
      <c r="L23">
        <v>90.7</v>
      </c>
      <c r="M23">
        <v>256.90000000000003</v>
      </c>
      <c r="N23">
        <v>119.1</v>
      </c>
      <c r="O23">
        <v>242.60000000000002</v>
      </c>
      <c r="P23">
        <v>128.6</v>
      </c>
      <c r="Q23">
        <v>109.5</v>
      </c>
      <c r="R23">
        <v>402</v>
      </c>
      <c r="S23">
        <v>92.5</v>
      </c>
      <c r="T23">
        <v>122</v>
      </c>
      <c r="U23">
        <v>113.10000000000001</v>
      </c>
      <c r="V23">
        <v>85.8</v>
      </c>
      <c r="W23">
        <v>110</v>
      </c>
      <c r="X23">
        <v>88.100000000000009</v>
      </c>
      <c r="Y23">
        <v>181.1</v>
      </c>
      <c r="Z23">
        <v>232.5</v>
      </c>
      <c r="AA23">
        <v>138.30000000000001</v>
      </c>
      <c r="AB23">
        <v>119.80000000000001</v>
      </c>
      <c r="AC23">
        <v>111.1</v>
      </c>
      <c r="AD23">
        <v>103.80000000000001</v>
      </c>
      <c r="AE23">
        <v>103.5</v>
      </c>
      <c r="AF23">
        <v>91.6</v>
      </c>
      <c r="AG23">
        <v>112.4</v>
      </c>
      <c r="AH23">
        <v>202.3</v>
      </c>
      <c r="AI23">
        <v>156.19999999999999</v>
      </c>
      <c r="AJ23">
        <v>89.600000000000009</v>
      </c>
      <c r="AK23">
        <v>180.9</v>
      </c>
      <c r="AL23">
        <v>116.8</v>
      </c>
      <c r="AM23">
        <v>78.099999999999994</v>
      </c>
      <c r="AN23">
        <v>112.4</v>
      </c>
      <c r="AO23">
        <v>82.8</v>
      </c>
      <c r="AP23">
        <v>112.2</v>
      </c>
      <c r="AQ23">
        <v>226</v>
      </c>
      <c r="AR23">
        <v>105.19999999999999</v>
      </c>
      <c r="AS23">
        <v>107.2</v>
      </c>
      <c r="AT23">
        <v>108.80000000000001</v>
      </c>
      <c r="AU23">
        <v>96.7</v>
      </c>
      <c r="AV23">
        <v>86.300000000000011</v>
      </c>
      <c r="AW23">
        <v>181.29999999999998</v>
      </c>
      <c r="AX23">
        <v>100.7</v>
      </c>
      <c r="AY23">
        <v>122.6</v>
      </c>
      <c r="AZ23">
        <v>86.8</v>
      </c>
      <c r="BA23">
        <v>99.600000000000009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8C74-9542-463F-B713-52299B1615FE}">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2778</v>
      </c>
      <c r="D2">
        <v>20102</v>
      </c>
      <c r="E2">
        <v>20</v>
      </c>
      <c r="F2">
        <v>197</v>
      </c>
      <c r="G2">
        <v>8302</v>
      </c>
      <c r="H2">
        <v>3675</v>
      </c>
      <c r="I2">
        <v>10138</v>
      </c>
      <c r="J2">
        <v>560</v>
      </c>
      <c r="K2">
        <v>8291</v>
      </c>
      <c r="L2">
        <v>4535</v>
      </c>
      <c r="M2">
        <v>18420</v>
      </c>
      <c r="N2">
        <v>4985</v>
      </c>
      <c r="O2">
        <v>3889</v>
      </c>
      <c r="P2">
        <v>19566</v>
      </c>
      <c r="Q2">
        <v>9298</v>
      </c>
      <c r="R2">
        <v>841</v>
      </c>
      <c r="S2">
        <v>1490</v>
      </c>
      <c r="T2">
        <v>15089</v>
      </c>
      <c r="U2">
        <v>7143</v>
      </c>
      <c r="V2">
        <v>6267</v>
      </c>
      <c r="W2">
        <v>4807</v>
      </c>
      <c r="X2">
        <v>7162</v>
      </c>
      <c r="Y2">
        <v>1258</v>
      </c>
      <c r="Z2">
        <v>2120</v>
      </c>
      <c r="AA2">
        <v>8921</v>
      </c>
      <c r="AB2">
        <v>4986</v>
      </c>
      <c r="AC2">
        <v>4347</v>
      </c>
      <c r="AD2">
        <v>4582</v>
      </c>
      <c r="AE2">
        <v>2055</v>
      </c>
      <c r="AF2">
        <v>3191</v>
      </c>
      <c r="AG2">
        <v>3346</v>
      </c>
      <c r="AH2">
        <v>1439</v>
      </c>
      <c r="AI2">
        <v>4787</v>
      </c>
      <c r="AJ2">
        <v>3293</v>
      </c>
      <c r="AK2">
        <v>10435</v>
      </c>
      <c r="AL2">
        <v>9823</v>
      </c>
      <c r="AM2">
        <v>3705.2</v>
      </c>
      <c r="AN2">
        <v>10298</v>
      </c>
      <c r="AO2">
        <v>6774</v>
      </c>
      <c r="AP2">
        <v>5690</v>
      </c>
      <c r="AQ2">
        <v>564</v>
      </c>
      <c r="AR2">
        <v>7783</v>
      </c>
      <c r="AS2">
        <v>1759</v>
      </c>
      <c r="AT2">
        <v>6449</v>
      </c>
      <c r="AU2">
        <v>40556</v>
      </c>
      <c r="AV2">
        <v>2409</v>
      </c>
      <c r="AW2">
        <v>226</v>
      </c>
      <c r="AX2">
        <v>8651</v>
      </c>
      <c r="AY2">
        <v>5282</v>
      </c>
      <c r="AZ2">
        <v>3093</v>
      </c>
      <c r="BA2">
        <v>4533</v>
      </c>
    </row>
    <row r="3" spans="1:53" x14ac:dyDescent="0.75">
      <c r="A3" t="s">
        <v>1</v>
      </c>
      <c r="B3" t="s">
        <v>132</v>
      </c>
      <c r="C3">
        <v>122</v>
      </c>
      <c r="D3">
        <v>601</v>
      </c>
      <c r="E3">
        <v>0</v>
      </c>
      <c r="F3">
        <v>8</v>
      </c>
      <c r="G3">
        <v>75</v>
      </c>
      <c r="H3">
        <v>2988</v>
      </c>
      <c r="I3">
        <v>1578</v>
      </c>
      <c r="J3">
        <v>58</v>
      </c>
      <c r="K3">
        <v>436</v>
      </c>
      <c r="L3">
        <v>843</v>
      </c>
      <c r="M3">
        <v>20</v>
      </c>
      <c r="N3">
        <v>1046</v>
      </c>
      <c r="O3">
        <v>0</v>
      </c>
      <c r="P3">
        <v>260</v>
      </c>
      <c r="Q3">
        <v>857</v>
      </c>
      <c r="R3">
        <v>0</v>
      </c>
      <c r="S3" t="s">
        <v>134</v>
      </c>
      <c r="T3">
        <v>1681</v>
      </c>
      <c r="U3">
        <v>2456</v>
      </c>
      <c r="V3">
        <v>501</v>
      </c>
      <c r="W3">
        <v>460</v>
      </c>
      <c r="X3">
        <v>253</v>
      </c>
      <c r="Y3">
        <v>5</v>
      </c>
      <c r="Z3">
        <v>0</v>
      </c>
      <c r="AA3">
        <v>972</v>
      </c>
      <c r="AB3">
        <v>707</v>
      </c>
      <c r="AC3">
        <v>225</v>
      </c>
      <c r="AD3">
        <v>2098</v>
      </c>
      <c r="AE3">
        <v>785</v>
      </c>
      <c r="AF3">
        <v>1060</v>
      </c>
      <c r="AG3">
        <v>165</v>
      </c>
      <c r="AH3">
        <v>7</v>
      </c>
      <c r="AI3">
        <v>0</v>
      </c>
      <c r="AJ3">
        <v>528</v>
      </c>
      <c r="AK3">
        <v>0</v>
      </c>
      <c r="AL3">
        <v>1093</v>
      </c>
      <c r="AM3">
        <v>1967</v>
      </c>
      <c r="AN3">
        <v>1396</v>
      </c>
      <c r="AO3">
        <v>92</v>
      </c>
      <c r="AP3">
        <v>0</v>
      </c>
      <c r="AQ3">
        <v>0</v>
      </c>
      <c r="AR3">
        <v>1024</v>
      </c>
      <c r="AS3">
        <v>112</v>
      </c>
      <c r="AT3">
        <v>1012</v>
      </c>
      <c r="AU3">
        <v>3210</v>
      </c>
      <c r="AV3">
        <v>867</v>
      </c>
      <c r="AW3">
        <v>0</v>
      </c>
      <c r="AX3">
        <v>202</v>
      </c>
      <c r="AY3">
        <v>1400</v>
      </c>
      <c r="AZ3">
        <v>1807</v>
      </c>
      <c r="BA3">
        <v>3381</v>
      </c>
    </row>
    <row r="4" spans="1:53" x14ac:dyDescent="0.75">
      <c r="A4" t="s">
        <v>2</v>
      </c>
      <c r="B4" t="s">
        <v>133</v>
      </c>
      <c r="C4">
        <v>3</v>
      </c>
      <c r="D4" t="s">
        <v>134</v>
      </c>
      <c r="E4" t="s">
        <v>134</v>
      </c>
      <c r="F4" t="s">
        <v>134</v>
      </c>
      <c r="G4" t="s">
        <v>134</v>
      </c>
      <c r="H4">
        <v>9</v>
      </c>
      <c r="I4" t="s">
        <v>134</v>
      </c>
      <c r="J4">
        <v>88</v>
      </c>
      <c r="K4">
        <v>1</v>
      </c>
      <c r="L4">
        <v>3</v>
      </c>
      <c r="M4">
        <v>6</v>
      </c>
      <c r="N4">
        <v>2</v>
      </c>
      <c r="O4" t="s">
        <v>134</v>
      </c>
      <c r="P4">
        <v>8</v>
      </c>
      <c r="Q4">
        <v>14</v>
      </c>
      <c r="R4">
        <v>527</v>
      </c>
      <c r="S4">
        <v>0.02</v>
      </c>
      <c r="T4">
        <v>1</v>
      </c>
      <c r="U4">
        <v>4</v>
      </c>
      <c r="V4">
        <v>1</v>
      </c>
      <c r="W4">
        <v>7</v>
      </c>
      <c r="X4" t="s">
        <v>134</v>
      </c>
      <c r="Y4" t="s">
        <v>134</v>
      </c>
      <c r="Z4">
        <v>1</v>
      </c>
      <c r="AA4">
        <v>11</v>
      </c>
      <c r="AB4">
        <v>3</v>
      </c>
      <c r="AC4">
        <v>1</v>
      </c>
      <c r="AD4">
        <v>3</v>
      </c>
      <c r="AE4">
        <v>2</v>
      </c>
      <c r="AF4">
        <v>3</v>
      </c>
      <c r="AG4">
        <v>0.49</v>
      </c>
      <c r="AH4">
        <v>1</v>
      </c>
      <c r="AI4" t="s">
        <v>134</v>
      </c>
      <c r="AJ4" t="s">
        <v>134</v>
      </c>
      <c r="AK4">
        <v>10</v>
      </c>
      <c r="AL4">
        <v>25</v>
      </c>
      <c r="AM4">
        <v>5</v>
      </c>
      <c r="AN4">
        <v>12</v>
      </c>
      <c r="AO4">
        <v>1</v>
      </c>
      <c r="AP4" t="s">
        <v>134</v>
      </c>
      <c r="AQ4" t="s">
        <v>134</v>
      </c>
      <c r="AR4">
        <v>8</v>
      </c>
      <c r="AS4" t="s">
        <v>134</v>
      </c>
      <c r="AT4">
        <v>5</v>
      </c>
      <c r="AU4">
        <v>13</v>
      </c>
      <c r="AV4">
        <v>1</v>
      </c>
      <c r="AW4" t="s">
        <v>134</v>
      </c>
      <c r="AX4" t="s">
        <v>134</v>
      </c>
      <c r="AY4">
        <v>5</v>
      </c>
      <c r="AZ4">
        <v>4</v>
      </c>
      <c r="BA4">
        <v>1</v>
      </c>
    </row>
    <row r="5" spans="1:53" x14ac:dyDescent="0.75">
      <c r="A5" t="s">
        <v>3</v>
      </c>
      <c r="B5" t="s">
        <v>135</v>
      </c>
      <c r="C5">
        <v>0</v>
      </c>
      <c r="D5">
        <v>0</v>
      </c>
      <c r="E5">
        <v>0</v>
      </c>
      <c r="F5">
        <v>0</v>
      </c>
      <c r="G5">
        <v>0</v>
      </c>
      <c r="H5">
        <v>0</v>
      </c>
      <c r="I5">
        <v>0</v>
      </c>
      <c r="J5">
        <v>0</v>
      </c>
      <c r="K5">
        <v>0</v>
      </c>
      <c r="L5">
        <v>0</v>
      </c>
      <c r="M5">
        <v>0</v>
      </c>
      <c r="N5">
        <v>0</v>
      </c>
      <c r="O5">
        <v>0</v>
      </c>
      <c r="P5">
        <v>7</v>
      </c>
      <c r="Q5" t="s">
        <v>134</v>
      </c>
      <c r="R5">
        <v>0</v>
      </c>
      <c r="S5">
        <v>0</v>
      </c>
      <c r="T5">
        <v>0</v>
      </c>
      <c r="U5">
        <v>0</v>
      </c>
      <c r="V5">
        <v>0</v>
      </c>
      <c r="W5">
        <v>0</v>
      </c>
      <c r="X5">
        <v>0</v>
      </c>
      <c r="Y5">
        <v>0</v>
      </c>
      <c r="Z5">
        <v>0</v>
      </c>
      <c r="AA5">
        <v>44</v>
      </c>
      <c r="AB5">
        <v>0</v>
      </c>
      <c r="AC5">
        <v>0</v>
      </c>
      <c r="AD5">
        <v>0</v>
      </c>
      <c r="AE5">
        <v>43</v>
      </c>
      <c r="AF5">
        <v>0</v>
      </c>
      <c r="AG5">
        <v>0</v>
      </c>
      <c r="AH5">
        <v>0</v>
      </c>
      <c r="AI5">
        <v>0</v>
      </c>
      <c r="AJ5">
        <v>0</v>
      </c>
      <c r="AK5">
        <v>0</v>
      </c>
      <c r="AL5">
        <v>0</v>
      </c>
      <c r="AM5">
        <v>0</v>
      </c>
      <c r="AN5" t="s">
        <v>134</v>
      </c>
      <c r="AO5">
        <v>0</v>
      </c>
      <c r="AP5">
        <v>0</v>
      </c>
      <c r="AQ5">
        <v>0</v>
      </c>
      <c r="AR5">
        <v>0</v>
      </c>
      <c r="AS5">
        <v>0</v>
      </c>
      <c r="AT5">
        <v>0</v>
      </c>
      <c r="AU5">
        <v>5</v>
      </c>
      <c r="AV5">
        <v>0</v>
      </c>
      <c r="AW5">
        <v>0</v>
      </c>
      <c r="AX5">
        <v>0</v>
      </c>
      <c r="AY5">
        <v>0</v>
      </c>
      <c r="AZ5">
        <v>0</v>
      </c>
      <c r="BA5">
        <v>0</v>
      </c>
    </row>
    <row r="6" spans="1:53" x14ac:dyDescent="0.75">
      <c r="A6" t="s">
        <v>4</v>
      </c>
      <c r="B6" t="s">
        <v>136</v>
      </c>
      <c r="C6">
        <v>771</v>
      </c>
      <c r="D6">
        <v>12104</v>
      </c>
      <c r="E6">
        <v>13</v>
      </c>
      <c r="F6">
        <v>127</v>
      </c>
      <c r="G6">
        <v>5236</v>
      </c>
      <c r="H6">
        <v>230</v>
      </c>
      <c r="I6">
        <v>3777</v>
      </c>
      <c r="J6">
        <v>275</v>
      </c>
      <c r="K6">
        <v>3010</v>
      </c>
      <c r="L6">
        <v>1667</v>
      </c>
      <c r="M6">
        <v>4780</v>
      </c>
      <c r="N6">
        <v>1616</v>
      </c>
      <c r="O6">
        <v>2059</v>
      </c>
      <c r="P6">
        <v>14775</v>
      </c>
      <c r="Q6">
        <v>3948</v>
      </c>
      <c r="R6">
        <v>0</v>
      </c>
      <c r="S6">
        <v>475</v>
      </c>
      <c r="T6">
        <v>1942</v>
      </c>
      <c r="U6">
        <v>3115</v>
      </c>
      <c r="V6">
        <v>512</v>
      </c>
      <c r="W6">
        <v>434</v>
      </c>
      <c r="X6">
        <v>5259</v>
      </c>
      <c r="Y6">
        <v>338</v>
      </c>
      <c r="Z6">
        <v>1390</v>
      </c>
      <c r="AA6">
        <v>4416</v>
      </c>
      <c r="AB6">
        <v>1208</v>
      </c>
      <c r="AC6">
        <v>3907</v>
      </c>
      <c r="AD6">
        <v>444</v>
      </c>
      <c r="AE6">
        <v>63</v>
      </c>
      <c r="AF6">
        <v>112</v>
      </c>
      <c r="AG6">
        <v>1654</v>
      </c>
      <c r="AH6">
        <v>245</v>
      </c>
      <c r="AI6">
        <v>1718</v>
      </c>
      <c r="AJ6">
        <v>882</v>
      </c>
      <c r="AK6">
        <v>4671</v>
      </c>
      <c r="AL6">
        <v>3374</v>
      </c>
      <c r="AM6">
        <v>156</v>
      </c>
      <c r="AN6">
        <v>7074</v>
      </c>
      <c r="AO6">
        <v>2664</v>
      </c>
      <c r="AP6">
        <v>2119</v>
      </c>
      <c r="AQ6">
        <v>400</v>
      </c>
      <c r="AR6">
        <v>1448</v>
      </c>
      <c r="AS6">
        <v>142</v>
      </c>
      <c r="AT6">
        <v>1302</v>
      </c>
      <c r="AU6">
        <v>19017</v>
      </c>
      <c r="AV6">
        <v>907</v>
      </c>
      <c r="AW6">
        <v>0.19</v>
      </c>
      <c r="AX6">
        <v>1478</v>
      </c>
      <c r="AY6">
        <v>2305</v>
      </c>
      <c r="AZ6">
        <v>244</v>
      </c>
      <c r="BA6">
        <v>618</v>
      </c>
    </row>
    <row r="7" spans="1:53" x14ac:dyDescent="0.75">
      <c r="A7" t="s">
        <v>5</v>
      </c>
      <c r="B7" t="s">
        <v>137</v>
      </c>
      <c r="C7">
        <v>0</v>
      </c>
      <c r="D7" t="s">
        <v>134</v>
      </c>
      <c r="E7">
        <v>0</v>
      </c>
      <c r="F7">
        <v>22</v>
      </c>
      <c r="G7">
        <v>0</v>
      </c>
      <c r="H7">
        <v>3</v>
      </c>
      <c r="I7" t="s">
        <v>134</v>
      </c>
      <c r="J7">
        <v>0</v>
      </c>
      <c r="K7">
        <v>0</v>
      </c>
      <c r="L7">
        <v>0</v>
      </c>
      <c r="M7">
        <v>126</v>
      </c>
      <c r="N7">
        <v>0</v>
      </c>
      <c r="O7">
        <v>0</v>
      </c>
      <c r="P7">
        <v>0</v>
      </c>
      <c r="Q7">
        <v>0</v>
      </c>
      <c r="R7">
        <v>0</v>
      </c>
      <c r="S7">
        <v>0</v>
      </c>
      <c r="T7">
        <v>16</v>
      </c>
      <c r="U7">
        <v>95</v>
      </c>
      <c r="V7">
        <v>0</v>
      </c>
      <c r="W7">
        <v>0</v>
      </c>
      <c r="X7">
        <v>106</v>
      </c>
      <c r="Y7">
        <v>0</v>
      </c>
      <c r="Z7">
        <v>0</v>
      </c>
      <c r="AA7">
        <v>40</v>
      </c>
      <c r="AB7">
        <v>0</v>
      </c>
      <c r="AC7">
        <v>0</v>
      </c>
      <c r="AD7">
        <v>0</v>
      </c>
      <c r="AE7">
        <v>1</v>
      </c>
      <c r="AF7">
        <v>0</v>
      </c>
      <c r="AG7">
        <v>0</v>
      </c>
      <c r="AH7">
        <v>0</v>
      </c>
      <c r="AI7">
        <v>13</v>
      </c>
      <c r="AJ7">
        <v>0</v>
      </c>
      <c r="AK7">
        <v>0</v>
      </c>
      <c r="AL7">
        <v>0</v>
      </c>
      <c r="AM7">
        <v>3</v>
      </c>
      <c r="AN7" t="s">
        <v>134</v>
      </c>
      <c r="AO7">
        <v>0</v>
      </c>
      <c r="AP7">
        <v>0</v>
      </c>
      <c r="AQ7">
        <v>0</v>
      </c>
      <c r="AR7">
        <v>0</v>
      </c>
      <c r="AS7">
        <v>0</v>
      </c>
      <c r="AT7">
        <v>1</v>
      </c>
      <c r="AU7">
        <v>221</v>
      </c>
      <c r="AV7">
        <v>1</v>
      </c>
      <c r="AW7">
        <v>0</v>
      </c>
      <c r="AX7">
        <v>0</v>
      </c>
      <c r="AY7">
        <v>0</v>
      </c>
      <c r="AZ7">
        <v>30</v>
      </c>
      <c r="BA7">
        <v>0</v>
      </c>
    </row>
    <row r="8" spans="1:53" x14ac:dyDescent="0.75">
      <c r="A8" t="s">
        <v>12</v>
      </c>
      <c r="B8" t="s">
        <v>131</v>
      </c>
      <c r="C8">
        <v>896</v>
      </c>
      <c r="D8">
        <v>12705</v>
      </c>
      <c r="E8">
        <v>13</v>
      </c>
      <c r="F8">
        <v>157</v>
      </c>
      <c r="G8">
        <v>5311</v>
      </c>
      <c r="H8">
        <v>3230</v>
      </c>
      <c r="I8">
        <v>5355</v>
      </c>
      <c r="J8">
        <v>421</v>
      </c>
      <c r="K8">
        <v>3447</v>
      </c>
      <c r="L8">
        <v>2513</v>
      </c>
      <c r="M8">
        <v>4932</v>
      </c>
      <c r="N8">
        <v>2664</v>
      </c>
      <c r="O8">
        <v>2059</v>
      </c>
      <c r="P8">
        <v>15050</v>
      </c>
      <c r="Q8">
        <v>4819</v>
      </c>
      <c r="R8">
        <v>527</v>
      </c>
      <c r="S8">
        <v>475.02</v>
      </c>
      <c r="T8">
        <v>3640</v>
      </c>
      <c r="U8">
        <v>5670</v>
      </c>
      <c r="V8">
        <v>1014</v>
      </c>
      <c r="W8">
        <v>901</v>
      </c>
      <c r="X8">
        <v>5618</v>
      </c>
      <c r="Y8">
        <v>343</v>
      </c>
      <c r="Z8">
        <v>1391</v>
      </c>
      <c r="AA8">
        <v>5483</v>
      </c>
      <c r="AB8">
        <v>1918</v>
      </c>
      <c r="AC8">
        <v>4133</v>
      </c>
      <c r="AD8">
        <v>2545</v>
      </c>
      <c r="AE8">
        <v>894</v>
      </c>
      <c r="AF8">
        <v>1175</v>
      </c>
      <c r="AG8">
        <v>1819.49</v>
      </c>
      <c r="AH8">
        <v>253</v>
      </c>
      <c r="AI8">
        <v>1731</v>
      </c>
      <c r="AJ8">
        <v>1410</v>
      </c>
      <c r="AK8">
        <v>4681</v>
      </c>
      <c r="AL8">
        <v>4492</v>
      </c>
      <c r="AM8">
        <v>2131</v>
      </c>
      <c r="AN8">
        <v>8482</v>
      </c>
      <c r="AO8">
        <v>2757</v>
      </c>
      <c r="AP8">
        <v>2119</v>
      </c>
      <c r="AQ8">
        <v>400</v>
      </c>
      <c r="AR8">
        <v>2480</v>
      </c>
      <c r="AS8">
        <v>254</v>
      </c>
      <c r="AT8">
        <v>2320</v>
      </c>
      <c r="AU8">
        <v>22466</v>
      </c>
      <c r="AV8">
        <v>1776</v>
      </c>
      <c r="AW8">
        <v>0.19</v>
      </c>
      <c r="AX8">
        <v>1680</v>
      </c>
      <c r="AY8">
        <v>3710</v>
      </c>
      <c r="AZ8">
        <v>2085</v>
      </c>
      <c r="BA8">
        <v>4000</v>
      </c>
    </row>
    <row r="9" spans="1:53" x14ac:dyDescent="0.75">
      <c r="A9" t="s">
        <v>138</v>
      </c>
      <c r="B9" t="s">
        <v>139</v>
      </c>
      <c r="C9">
        <v>1238</v>
      </c>
      <c r="D9">
        <v>6379</v>
      </c>
      <c r="E9">
        <v>0</v>
      </c>
      <c r="F9">
        <v>0</v>
      </c>
      <c r="G9">
        <v>2051</v>
      </c>
      <c r="H9">
        <v>0</v>
      </c>
      <c r="I9">
        <v>3391</v>
      </c>
      <c r="J9">
        <v>0</v>
      </c>
      <c r="K9">
        <v>2972</v>
      </c>
      <c r="L9">
        <v>1388</v>
      </c>
      <c r="M9">
        <v>1681</v>
      </c>
      <c r="N9">
        <v>0</v>
      </c>
      <c r="O9">
        <v>1568</v>
      </c>
      <c r="P9">
        <v>2229</v>
      </c>
      <c r="Q9">
        <v>3681</v>
      </c>
      <c r="R9">
        <v>0</v>
      </c>
      <c r="S9">
        <v>0</v>
      </c>
      <c r="T9">
        <v>8085</v>
      </c>
      <c r="U9">
        <v>0</v>
      </c>
      <c r="V9">
        <v>0</v>
      </c>
      <c r="W9">
        <v>785</v>
      </c>
      <c r="X9">
        <v>1202</v>
      </c>
      <c r="Y9">
        <v>0</v>
      </c>
      <c r="Z9">
        <v>0</v>
      </c>
      <c r="AA9">
        <v>1968</v>
      </c>
      <c r="AB9">
        <v>1021</v>
      </c>
      <c r="AC9">
        <v>42</v>
      </c>
      <c r="AD9">
        <v>921</v>
      </c>
      <c r="AE9">
        <v>0</v>
      </c>
      <c r="AF9">
        <v>594</v>
      </c>
      <c r="AG9">
        <v>0</v>
      </c>
      <c r="AH9">
        <v>927</v>
      </c>
      <c r="AI9">
        <v>2509</v>
      </c>
      <c r="AJ9">
        <v>0</v>
      </c>
      <c r="AK9">
        <v>1715</v>
      </c>
      <c r="AL9">
        <v>3541</v>
      </c>
      <c r="AM9">
        <v>0</v>
      </c>
      <c r="AN9">
        <v>1014</v>
      </c>
      <c r="AO9">
        <v>0</v>
      </c>
      <c r="AP9">
        <v>0</v>
      </c>
      <c r="AQ9">
        <v>0</v>
      </c>
      <c r="AR9">
        <v>4560</v>
      </c>
      <c r="AS9">
        <v>0</v>
      </c>
      <c r="AT9">
        <v>3088</v>
      </c>
      <c r="AU9">
        <v>3056</v>
      </c>
      <c r="AV9">
        <v>0</v>
      </c>
      <c r="AW9">
        <v>0</v>
      </c>
      <c r="AX9">
        <v>841</v>
      </c>
      <c r="AY9">
        <v>897</v>
      </c>
      <c r="AZ9">
        <v>0</v>
      </c>
      <c r="BA9">
        <v>0</v>
      </c>
    </row>
    <row r="10" spans="1:53" x14ac:dyDescent="0.75">
      <c r="A10" t="s">
        <v>6</v>
      </c>
      <c r="B10" t="s">
        <v>140</v>
      </c>
      <c r="C10">
        <v>297</v>
      </c>
      <c r="D10">
        <v>291</v>
      </c>
      <c r="E10">
        <v>0</v>
      </c>
      <c r="F10">
        <v>0</v>
      </c>
      <c r="G10">
        <v>125</v>
      </c>
      <c r="H10">
        <v>166</v>
      </c>
      <c r="I10">
        <v>1132</v>
      </c>
      <c r="J10">
        <v>121</v>
      </c>
      <c r="K10">
        <v>519</v>
      </c>
      <c r="L10">
        <v>372</v>
      </c>
      <c r="M10">
        <v>3229</v>
      </c>
      <c r="N10">
        <v>109</v>
      </c>
      <c r="O10">
        <v>37</v>
      </c>
      <c r="P10">
        <v>23</v>
      </c>
      <c r="Q10">
        <v>340</v>
      </c>
      <c r="R10" t="s">
        <v>134</v>
      </c>
      <c r="S10">
        <v>614</v>
      </c>
      <c r="T10" t="s">
        <v>134</v>
      </c>
      <c r="U10">
        <v>39</v>
      </c>
      <c r="V10">
        <v>57</v>
      </c>
      <c r="W10">
        <v>1</v>
      </c>
      <c r="X10">
        <v>94</v>
      </c>
      <c r="Y10">
        <v>309</v>
      </c>
      <c r="Z10">
        <v>90</v>
      </c>
      <c r="AA10">
        <v>94</v>
      </c>
      <c r="AB10">
        <v>61</v>
      </c>
      <c r="AC10">
        <v>0</v>
      </c>
      <c r="AD10">
        <v>143</v>
      </c>
      <c r="AE10">
        <v>680</v>
      </c>
      <c r="AF10">
        <v>77</v>
      </c>
      <c r="AG10">
        <v>148</v>
      </c>
      <c r="AH10">
        <v>133</v>
      </c>
      <c r="AI10">
        <v>2</v>
      </c>
      <c r="AJ10" t="s">
        <v>134</v>
      </c>
      <c r="AK10">
        <v>2591</v>
      </c>
      <c r="AL10">
        <v>514</v>
      </c>
      <c r="AM10">
        <v>132</v>
      </c>
      <c r="AN10">
        <v>54</v>
      </c>
      <c r="AO10">
        <v>196</v>
      </c>
      <c r="AP10">
        <v>2513</v>
      </c>
      <c r="AQ10" t="s">
        <v>134</v>
      </c>
      <c r="AR10">
        <v>263</v>
      </c>
      <c r="AS10">
        <v>336</v>
      </c>
      <c r="AT10">
        <v>949</v>
      </c>
      <c r="AU10">
        <v>92</v>
      </c>
      <c r="AV10">
        <v>52</v>
      </c>
      <c r="AW10">
        <v>121</v>
      </c>
      <c r="AX10">
        <v>5133</v>
      </c>
      <c r="AY10">
        <v>136</v>
      </c>
      <c r="AZ10">
        <v>59</v>
      </c>
      <c r="BA10">
        <v>472</v>
      </c>
    </row>
    <row r="11" spans="1:53" x14ac:dyDescent="0.75">
      <c r="A11" t="s">
        <v>7</v>
      </c>
      <c r="B11" t="s">
        <v>141</v>
      </c>
      <c r="C11">
        <v>68</v>
      </c>
      <c r="D11">
        <v>386</v>
      </c>
      <c r="E11">
        <v>0</v>
      </c>
      <c r="F11">
        <v>0.18</v>
      </c>
      <c r="G11">
        <v>6</v>
      </c>
      <c r="H11">
        <v>259</v>
      </c>
      <c r="I11">
        <v>0</v>
      </c>
      <c r="J11">
        <v>15</v>
      </c>
      <c r="K11">
        <v>221</v>
      </c>
      <c r="L11">
        <v>0</v>
      </c>
      <c r="M11">
        <v>1464</v>
      </c>
      <c r="N11">
        <v>1600</v>
      </c>
      <c r="O11">
        <v>1</v>
      </c>
      <c r="P11">
        <v>0</v>
      </c>
      <c r="Q11">
        <v>0</v>
      </c>
      <c r="R11">
        <v>69</v>
      </c>
      <c r="S11">
        <v>258</v>
      </c>
      <c r="T11">
        <v>2946</v>
      </c>
      <c r="U11">
        <v>1167</v>
      </c>
      <c r="V11">
        <v>5089</v>
      </c>
      <c r="W11">
        <v>3093</v>
      </c>
      <c r="X11">
        <v>0</v>
      </c>
      <c r="Y11">
        <v>284</v>
      </c>
      <c r="Z11">
        <v>20</v>
      </c>
      <c r="AA11">
        <v>1105</v>
      </c>
      <c r="AB11">
        <v>1650</v>
      </c>
      <c r="AC11">
        <v>0</v>
      </c>
      <c r="AD11">
        <v>870</v>
      </c>
      <c r="AE11">
        <v>424</v>
      </c>
      <c r="AF11">
        <v>1327</v>
      </c>
      <c r="AG11">
        <v>39</v>
      </c>
      <c r="AH11">
        <v>50</v>
      </c>
      <c r="AI11">
        <v>2</v>
      </c>
      <c r="AJ11">
        <v>1521</v>
      </c>
      <c r="AK11">
        <v>630</v>
      </c>
      <c r="AL11">
        <v>61</v>
      </c>
      <c r="AM11">
        <v>1440</v>
      </c>
      <c r="AN11">
        <v>352</v>
      </c>
      <c r="AO11">
        <v>3780</v>
      </c>
      <c r="AP11">
        <v>760</v>
      </c>
      <c r="AQ11">
        <v>21</v>
      </c>
      <c r="AR11">
        <v>0</v>
      </c>
      <c r="AS11">
        <v>1153</v>
      </c>
      <c r="AT11" t="s">
        <v>134</v>
      </c>
      <c r="AU11">
        <v>11652</v>
      </c>
      <c r="AV11">
        <v>81</v>
      </c>
      <c r="AW11">
        <v>40</v>
      </c>
      <c r="AX11">
        <v>811</v>
      </c>
      <c r="AY11">
        <v>236</v>
      </c>
      <c r="AZ11">
        <v>925</v>
      </c>
      <c r="BA11">
        <v>0</v>
      </c>
    </row>
    <row r="12" spans="1:53" x14ac:dyDescent="0.75">
      <c r="A12" t="s">
        <v>8</v>
      </c>
      <c r="B12" t="s">
        <v>142</v>
      </c>
      <c r="C12">
        <v>27</v>
      </c>
      <c r="D12">
        <v>133</v>
      </c>
      <c r="E12">
        <v>5</v>
      </c>
      <c r="F12" t="s">
        <v>134</v>
      </c>
      <c r="G12">
        <v>243</v>
      </c>
      <c r="H12" t="s">
        <v>134</v>
      </c>
      <c r="I12">
        <v>261</v>
      </c>
      <c r="J12">
        <v>3</v>
      </c>
      <c r="K12" t="s">
        <v>134</v>
      </c>
      <c r="L12">
        <v>76</v>
      </c>
      <c r="M12">
        <v>389</v>
      </c>
      <c r="N12">
        <v>9</v>
      </c>
      <c r="O12">
        <v>24</v>
      </c>
      <c r="P12">
        <v>218</v>
      </c>
      <c r="Q12">
        <v>461</v>
      </c>
      <c r="R12">
        <v>16</v>
      </c>
      <c r="S12">
        <v>38</v>
      </c>
      <c r="T12">
        <v>20</v>
      </c>
      <c r="U12">
        <v>29</v>
      </c>
      <c r="V12">
        <v>19</v>
      </c>
      <c r="W12" t="s">
        <v>134</v>
      </c>
      <c r="X12">
        <v>152</v>
      </c>
      <c r="Y12">
        <v>137</v>
      </c>
      <c r="Z12">
        <v>66</v>
      </c>
      <c r="AA12">
        <v>152</v>
      </c>
      <c r="AB12">
        <v>98</v>
      </c>
      <c r="AC12">
        <v>105</v>
      </c>
      <c r="AD12">
        <v>8</v>
      </c>
      <c r="AE12" t="s">
        <v>134</v>
      </c>
      <c r="AF12">
        <v>6</v>
      </c>
      <c r="AG12" t="s">
        <v>134</v>
      </c>
      <c r="AH12">
        <v>71</v>
      </c>
      <c r="AI12">
        <v>56</v>
      </c>
      <c r="AJ12" t="s">
        <v>134</v>
      </c>
      <c r="AK12">
        <v>130</v>
      </c>
      <c r="AL12">
        <v>134</v>
      </c>
      <c r="AM12">
        <v>0</v>
      </c>
      <c r="AN12">
        <v>20</v>
      </c>
      <c r="AO12">
        <v>21</v>
      </c>
      <c r="AP12">
        <v>76</v>
      </c>
      <c r="AQ12">
        <v>21</v>
      </c>
      <c r="AR12">
        <v>170</v>
      </c>
      <c r="AS12" t="s">
        <v>134</v>
      </c>
      <c r="AT12">
        <v>20</v>
      </c>
      <c r="AU12">
        <v>73</v>
      </c>
      <c r="AV12" t="s">
        <v>134</v>
      </c>
      <c r="AW12">
        <v>26</v>
      </c>
      <c r="AX12">
        <v>90</v>
      </c>
      <c r="AY12">
        <v>52</v>
      </c>
      <c r="AZ12">
        <v>0</v>
      </c>
      <c r="BA12">
        <v>35</v>
      </c>
    </row>
    <row r="13" spans="1:53" x14ac:dyDescent="0.75">
      <c r="A13" t="s">
        <v>9</v>
      </c>
      <c r="B13" t="s">
        <v>143</v>
      </c>
      <c r="C13">
        <v>0</v>
      </c>
      <c r="D13">
        <v>0</v>
      </c>
      <c r="E13">
        <v>0</v>
      </c>
      <c r="F13">
        <v>0</v>
      </c>
      <c r="G13">
        <v>0</v>
      </c>
      <c r="H13">
        <v>0</v>
      </c>
      <c r="I13">
        <v>0</v>
      </c>
      <c r="J13">
        <v>0</v>
      </c>
      <c r="K13">
        <v>0</v>
      </c>
      <c r="L13">
        <v>0</v>
      </c>
      <c r="M13">
        <v>815</v>
      </c>
      <c r="N13">
        <v>0</v>
      </c>
      <c r="O13">
        <v>0</v>
      </c>
      <c r="P13">
        <v>0</v>
      </c>
      <c r="Q13">
        <v>0</v>
      </c>
      <c r="R13" t="s">
        <v>134</v>
      </c>
      <c r="S13" t="s">
        <v>134</v>
      </c>
      <c r="T13">
        <v>0</v>
      </c>
      <c r="U13">
        <v>0</v>
      </c>
      <c r="V13">
        <v>0</v>
      </c>
      <c r="W13">
        <v>0</v>
      </c>
      <c r="X13">
        <v>0</v>
      </c>
      <c r="Y13">
        <v>0</v>
      </c>
      <c r="Z13">
        <v>0</v>
      </c>
      <c r="AA13">
        <v>0</v>
      </c>
      <c r="AB13">
        <v>0</v>
      </c>
      <c r="AC13">
        <v>0</v>
      </c>
      <c r="AD13">
        <v>0</v>
      </c>
      <c r="AE13">
        <v>0</v>
      </c>
      <c r="AF13">
        <v>0</v>
      </c>
      <c r="AG13">
        <v>348</v>
      </c>
      <c r="AH13">
        <v>0</v>
      </c>
      <c r="AI13">
        <v>0</v>
      </c>
      <c r="AJ13">
        <v>3</v>
      </c>
      <c r="AK13">
        <v>0</v>
      </c>
      <c r="AL13">
        <v>0</v>
      </c>
      <c r="AM13">
        <v>0</v>
      </c>
      <c r="AN13">
        <v>0</v>
      </c>
      <c r="AO13">
        <v>0</v>
      </c>
      <c r="AP13" t="s">
        <v>134</v>
      </c>
      <c r="AQ13">
        <v>0</v>
      </c>
      <c r="AR13">
        <v>0</v>
      </c>
      <c r="AS13">
        <v>0</v>
      </c>
      <c r="AT13">
        <v>0</v>
      </c>
      <c r="AU13">
        <v>0</v>
      </c>
      <c r="AV13" t="s">
        <v>134</v>
      </c>
      <c r="AW13">
        <v>0</v>
      </c>
      <c r="AX13">
        <v>0</v>
      </c>
      <c r="AY13">
        <v>0</v>
      </c>
      <c r="AZ13">
        <v>0</v>
      </c>
      <c r="BA13">
        <v>0</v>
      </c>
    </row>
    <row r="14" spans="1:53" x14ac:dyDescent="0.75">
      <c r="A14" t="s">
        <v>10</v>
      </c>
      <c r="B14" t="s">
        <v>144</v>
      </c>
      <c r="C14">
        <v>226</v>
      </c>
      <c r="D14">
        <v>186</v>
      </c>
      <c r="E14" t="s">
        <v>134</v>
      </c>
      <c r="F14">
        <v>33</v>
      </c>
      <c r="G14">
        <v>609</v>
      </c>
      <c r="H14">
        <v>21</v>
      </c>
      <c r="I14" t="s">
        <v>134</v>
      </c>
      <c r="J14" t="s">
        <v>134</v>
      </c>
      <c r="K14">
        <v>1066</v>
      </c>
      <c r="L14">
        <v>180</v>
      </c>
      <c r="M14">
        <v>5830</v>
      </c>
      <c r="N14">
        <v>587</v>
      </c>
      <c r="O14">
        <v>170</v>
      </c>
      <c r="P14">
        <v>1892</v>
      </c>
      <c r="Q14" t="s">
        <v>134</v>
      </c>
      <c r="R14">
        <v>182</v>
      </c>
      <c r="S14">
        <v>92</v>
      </c>
      <c r="T14">
        <v>366</v>
      </c>
      <c r="U14">
        <v>210</v>
      </c>
      <c r="V14">
        <v>89</v>
      </c>
      <c r="W14">
        <v>22</v>
      </c>
      <c r="X14">
        <v>90</v>
      </c>
      <c r="Y14">
        <v>155</v>
      </c>
      <c r="Z14">
        <v>525</v>
      </c>
      <c r="AA14">
        <v>168</v>
      </c>
      <c r="AB14">
        <v>221</v>
      </c>
      <c r="AC14">
        <v>67</v>
      </c>
      <c r="AD14">
        <v>89</v>
      </c>
      <c r="AE14">
        <v>36</v>
      </c>
      <c r="AF14">
        <v>12</v>
      </c>
      <c r="AG14">
        <v>979</v>
      </c>
      <c r="AH14" t="s">
        <v>134</v>
      </c>
      <c r="AI14">
        <v>448</v>
      </c>
      <c r="AJ14">
        <v>345</v>
      </c>
      <c r="AK14">
        <v>632</v>
      </c>
      <c r="AL14">
        <v>1061</v>
      </c>
      <c r="AM14">
        <v>0.2</v>
      </c>
      <c r="AN14">
        <v>291</v>
      </c>
      <c r="AO14">
        <v>23</v>
      </c>
      <c r="AP14">
        <v>207</v>
      </c>
      <c r="AQ14">
        <v>120</v>
      </c>
      <c r="AR14">
        <v>302</v>
      </c>
      <c r="AS14">
        <v>13</v>
      </c>
      <c r="AT14">
        <v>104</v>
      </c>
      <c r="AU14">
        <v>3202</v>
      </c>
      <c r="AV14">
        <v>446</v>
      </c>
      <c r="AW14">
        <v>39</v>
      </c>
      <c r="AX14">
        <v>86</v>
      </c>
      <c r="AY14">
        <v>251</v>
      </c>
      <c r="AZ14">
        <v>16</v>
      </c>
      <c r="BA14">
        <v>26</v>
      </c>
    </row>
    <row r="15" spans="1:53" x14ac:dyDescent="0.75">
      <c r="A15" t="s">
        <v>115</v>
      </c>
      <c r="B15" t="s">
        <v>145</v>
      </c>
      <c r="C15">
        <v>0</v>
      </c>
      <c r="D15">
        <v>0</v>
      </c>
      <c r="E15">
        <v>0</v>
      </c>
      <c r="F15">
        <v>0</v>
      </c>
      <c r="G15">
        <v>0</v>
      </c>
      <c r="H15">
        <v>0</v>
      </c>
      <c r="I15">
        <v>0</v>
      </c>
      <c r="J15">
        <v>0</v>
      </c>
      <c r="K15">
        <v>68</v>
      </c>
      <c r="L15">
        <v>0</v>
      </c>
      <c r="M15">
        <v>141</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618</v>
      </c>
      <c r="D16">
        <v>996</v>
      </c>
      <c r="E16">
        <v>5</v>
      </c>
      <c r="F16">
        <v>33.18</v>
      </c>
      <c r="G16">
        <v>983</v>
      </c>
      <c r="H16">
        <v>446</v>
      </c>
      <c r="I16">
        <v>1393</v>
      </c>
      <c r="J16">
        <v>139</v>
      </c>
      <c r="K16">
        <v>1874</v>
      </c>
      <c r="L16">
        <v>628</v>
      </c>
      <c r="M16">
        <v>11868</v>
      </c>
      <c r="N16">
        <v>2305</v>
      </c>
      <c r="O16">
        <v>232</v>
      </c>
      <c r="P16">
        <v>2133</v>
      </c>
      <c r="Q16">
        <v>801</v>
      </c>
      <c r="R16">
        <v>267</v>
      </c>
      <c r="S16">
        <v>1002</v>
      </c>
      <c r="T16">
        <v>3332</v>
      </c>
      <c r="U16">
        <v>1445</v>
      </c>
      <c r="V16">
        <v>5254</v>
      </c>
      <c r="W16">
        <v>3116</v>
      </c>
      <c r="X16">
        <v>336</v>
      </c>
      <c r="Y16">
        <v>885</v>
      </c>
      <c r="Z16">
        <v>701</v>
      </c>
      <c r="AA16">
        <v>1519</v>
      </c>
      <c r="AB16">
        <v>2030</v>
      </c>
      <c r="AC16">
        <v>172</v>
      </c>
      <c r="AD16">
        <v>1110</v>
      </c>
      <c r="AE16">
        <v>1140</v>
      </c>
      <c r="AF16">
        <v>1422</v>
      </c>
      <c r="AG16">
        <v>1526</v>
      </c>
      <c r="AH16">
        <v>254</v>
      </c>
      <c r="AI16">
        <v>508</v>
      </c>
      <c r="AJ16">
        <v>1869</v>
      </c>
      <c r="AK16">
        <v>3983</v>
      </c>
      <c r="AL16">
        <v>1770</v>
      </c>
      <c r="AM16">
        <v>1572.2</v>
      </c>
      <c r="AN16">
        <v>717</v>
      </c>
      <c r="AO16">
        <v>4020</v>
      </c>
      <c r="AP16">
        <v>3556</v>
      </c>
      <c r="AQ16">
        <v>162</v>
      </c>
      <c r="AR16">
        <v>735</v>
      </c>
      <c r="AS16">
        <v>1502</v>
      </c>
      <c r="AT16">
        <v>1073</v>
      </c>
      <c r="AU16">
        <v>15019</v>
      </c>
      <c r="AV16">
        <v>579</v>
      </c>
      <c r="AW16">
        <v>226</v>
      </c>
      <c r="AX16">
        <v>6120</v>
      </c>
      <c r="AY16">
        <v>675</v>
      </c>
      <c r="AZ16">
        <v>1000</v>
      </c>
      <c r="BA16">
        <v>533</v>
      </c>
    </row>
    <row r="17" spans="1:53" x14ac:dyDescent="0.75">
      <c r="A17" t="s">
        <v>14</v>
      </c>
      <c r="B17" t="s">
        <v>146</v>
      </c>
      <c r="C17">
        <v>27</v>
      </c>
      <c r="D17">
        <v>75</v>
      </c>
      <c r="E17">
        <v>0</v>
      </c>
      <c r="F17">
        <v>0</v>
      </c>
      <c r="G17">
        <v>37</v>
      </c>
      <c r="H17">
        <v>-1</v>
      </c>
      <c r="I17">
        <v>0</v>
      </c>
      <c r="J17">
        <v>-0.23</v>
      </c>
      <c r="K17">
        <v>-5</v>
      </c>
      <c r="L17">
        <v>1</v>
      </c>
      <c r="M17">
        <v>-58</v>
      </c>
      <c r="N17">
        <v>1</v>
      </c>
      <c r="O17">
        <v>28</v>
      </c>
      <c r="P17">
        <v>153</v>
      </c>
      <c r="Q17">
        <v>6</v>
      </c>
      <c r="R17">
        <v>15</v>
      </c>
      <c r="S17">
        <v>6</v>
      </c>
      <c r="T17">
        <v>22</v>
      </c>
      <c r="U17">
        <v>27</v>
      </c>
      <c r="V17">
        <v>0</v>
      </c>
      <c r="W17">
        <v>0.42</v>
      </c>
      <c r="X17">
        <v>5</v>
      </c>
      <c r="Y17">
        <v>29</v>
      </c>
      <c r="Z17">
        <v>68</v>
      </c>
      <c r="AA17">
        <v>9</v>
      </c>
      <c r="AB17">
        <v>16</v>
      </c>
      <c r="AC17">
        <v>0</v>
      </c>
      <c r="AD17">
        <v>0</v>
      </c>
      <c r="AE17">
        <v>19</v>
      </c>
      <c r="AF17">
        <v>0</v>
      </c>
      <c r="AG17">
        <v>-4</v>
      </c>
      <c r="AH17">
        <v>5</v>
      </c>
      <c r="AI17">
        <v>54</v>
      </c>
      <c r="AJ17">
        <v>-2</v>
      </c>
      <c r="AK17">
        <v>85</v>
      </c>
      <c r="AL17">
        <v>20</v>
      </c>
      <c r="AM17" t="s">
        <v>134</v>
      </c>
      <c r="AN17">
        <v>0.24</v>
      </c>
      <c r="AO17">
        <v>0.09</v>
      </c>
      <c r="AP17">
        <v>2</v>
      </c>
      <c r="AQ17">
        <v>0</v>
      </c>
      <c r="AR17">
        <v>5</v>
      </c>
      <c r="AS17">
        <v>0</v>
      </c>
      <c r="AT17">
        <v>0.06</v>
      </c>
      <c r="AU17">
        <v>14</v>
      </c>
      <c r="AV17">
        <v>15</v>
      </c>
      <c r="AW17">
        <v>0.38</v>
      </c>
      <c r="AX17">
        <v>7</v>
      </c>
      <c r="AY17" t="s">
        <v>134</v>
      </c>
      <c r="AZ17">
        <v>8</v>
      </c>
      <c r="BA17">
        <v>0</v>
      </c>
    </row>
    <row r="18" spans="1:53" x14ac:dyDescent="0.75">
      <c r="A18" t="s">
        <v>147</v>
      </c>
      <c r="B18" t="s">
        <v>131</v>
      </c>
      <c r="C18">
        <v>2779</v>
      </c>
      <c r="D18">
        <v>20155</v>
      </c>
      <c r="E18">
        <v>18</v>
      </c>
      <c r="F18">
        <v>190.18</v>
      </c>
      <c r="G18">
        <v>8382</v>
      </c>
      <c r="H18">
        <v>3675</v>
      </c>
      <c r="I18">
        <v>10139</v>
      </c>
      <c r="J18">
        <v>559.77</v>
      </c>
      <c r="K18">
        <v>8288</v>
      </c>
      <c r="L18">
        <v>4530</v>
      </c>
      <c r="M18">
        <v>18423</v>
      </c>
      <c r="N18">
        <v>4970</v>
      </c>
      <c r="O18">
        <v>3887</v>
      </c>
      <c r="P18">
        <v>19565</v>
      </c>
      <c r="Q18">
        <v>9307</v>
      </c>
      <c r="R18">
        <v>809</v>
      </c>
      <c r="S18">
        <v>1483.02</v>
      </c>
      <c r="T18">
        <v>15079</v>
      </c>
      <c r="U18">
        <v>7142</v>
      </c>
      <c r="V18">
        <v>6268</v>
      </c>
      <c r="W18">
        <v>4802.42</v>
      </c>
      <c r="X18">
        <v>7161</v>
      </c>
      <c r="Y18">
        <v>1257</v>
      </c>
      <c r="Z18">
        <v>2160</v>
      </c>
      <c r="AA18">
        <v>8979</v>
      </c>
      <c r="AB18">
        <v>4985</v>
      </c>
      <c r="AC18">
        <v>4347</v>
      </c>
      <c r="AD18">
        <v>4576</v>
      </c>
      <c r="AE18">
        <v>2053</v>
      </c>
      <c r="AF18">
        <v>3191</v>
      </c>
      <c r="AG18">
        <v>3341.49</v>
      </c>
      <c r="AH18">
        <v>1439</v>
      </c>
      <c r="AI18">
        <v>4802</v>
      </c>
      <c r="AJ18">
        <v>3277</v>
      </c>
      <c r="AK18">
        <v>10464</v>
      </c>
      <c r="AL18">
        <v>9823</v>
      </c>
      <c r="AM18">
        <v>3703.2</v>
      </c>
      <c r="AN18">
        <v>10213.24</v>
      </c>
      <c r="AO18">
        <v>6777.09</v>
      </c>
      <c r="AP18">
        <v>5677</v>
      </c>
      <c r="AQ18">
        <v>562</v>
      </c>
      <c r="AR18">
        <v>7780</v>
      </c>
      <c r="AS18">
        <v>1756</v>
      </c>
      <c r="AT18">
        <v>6481.06</v>
      </c>
      <c r="AU18">
        <v>40555</v>
      </c>
      <c r="AV18">
        <v>2370</v>
      </c>
      <c r="AW18">
        <v>226.57</v>
      </c>
      <c r="AX18">
        <v>8648</v>
      </c>
      <c r="AY18">
        <v>5282</v>
      </c>
      <c r="AZ18">
        <v>3093</v>
      </c>
      <c r="BA18">
        <v>4533</v>
      </c>
    </row>
    <row r="19" spans="1:53" x14ac:dyDescent="0.75">
      <c r="A19" t="s">
        <v>148</v>
      </c>
      <c r="B19" t="s">
        <v>131</v>
      </c>
      <c r="C19" s="2">
        <v>3.5997120230391033E-4</v>
      </c>
      <c r="D19" s="2">
        <v>2.6365535767585158E-3</v>
      </c>
      <c r="E19" s="2">
        <v>9.9999999999999978E-2</v>
      </c>
      <c r="F19" s="2">
        <v>3.46192893401015E-2</v>
      </c>
      <c r="G19" s="2">
        <v>9.6362322331968731E-3</v>
      </c>
      <c r="H19" s="2">
        <v>0</v>
      </c>
      <c r="I19">
        <v>9.8638784770122001E-5</v>
      </c>
      <c r="J19">
        <v>4.1071428571426427E-4</v>
      </c>
      <c r="K19">
        <v>3.6183813773971174E-4</v>
      </c>
      <c r="L19">
        <v>1.1025358324145973E-3</v>
      </c>
      <c r="M19">
        <v>1.6286644951146734E-4</v>
      </c>
      <c r="N19">
        <v>3.0090270812437314E-3</v>
      </c>
      <c r="O19">
        <v>5.1427102082801657E-4</v>
      </c>
      <c r="P19">
        <v>5.110906674843374E-5</v>
      </c>
      <c r="Q19">
        <v>9.6795009679495614E-4</v>
      </c>
      <c r="R19">
        <v>3.8049940546967864E-2</v>
      </c>
      <c r="S19">
        <v>4.6845637583893263E-3</v>
      </c>
      <c r="T19">
        <v>6.627344423090209E-4</v>
      </c>
      <c r="U19">
        <v>1.399972000559746E-4</v>
      </c>
      <c r="V19">
        <v>1.5956598053290527E-4</v>
      </c>
      <c r="W19">
        <v>9.5277719991682108E-4</v>
      </c>
      <c r="X19">
        <v>1.3962580284831994E-4</v>
      </c>
      <c r="Y19">
        <v>7.9491255961838814E-4</v>
      </c>
      <c r="Z19">
        <v>1.8867924528301883E-2</v>
      </c>
      <c r="AA19">
        <v>6.5015132832642042E-3</v>
      </c>
      <c r="AB19">
        <v>2.0056157240277983E-4</v>
      </c>
      <c r="AC19">
        <v>0</v>
      </c>
      <c r="AD19">
        <v>1.3094718463553257E-3</v>
      </c>
      <c r="AE19">
        <v>9.732360097323145E-4</v>
      </c>
      <c r="AF19">
        <v>0</v>
      </c>
      <c r="AG19">
        <v>1.3478780633593423E-3</v>
      </c>
      <c r="AH19">
        <v>0</v>
      </c>
      <c r="AI19">
        <v>3.1334865260079781E-3</v>
      </c>
      <c r="AJ19">
        <v>4.8587913756452661E-3</v>
      </c>
      <c r="AK19">
        <v>2.779108768567351E-3</v>
      </c>
      <c r="AL19">
        <v>0</v>
      </c>
      <c r="AM19">
        <v>5.397819281010019E-4</v>
      </c>
      <c r="AN19">
        <v>8.2307244125072732E-3</v>
      </c>
      <c r="AO19">
        <v>4.5615589016834157E-4</v>
      </c>
      <c r="AP19">
        <v>2.2847100175746871E-3</v>
      </c>
      <c r="AQ19">
        <v>3.5460992907800915E-3</v>
      </c>
      <c r="AR19">
        <v>3.8545547989210505E-4</v>
      </c>
      <c r="AS19">
        <v>1.7055144968731728E-3</v>
      </c>
      <c r="AT19">
        <v>4.9713133819198063E-3</v>
      </c>
      <c r="AU19">
        <v>2.4657264030003567E-5</v>
      </c>
      <c r="AV19">
        <v>1.6189290161892855E-2</v>
      </c>
      <c r="AW19">
        <v>2.5221238938053503E-3</v>
      </c>
      <c r="AX19">
        <v>3.4678071899207907E-4</v>
      </c>
      <c r="AY19">
        <v>0</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4499</v>
      </c>
      <c r="D22">
        <v>13110</v>
      </c>
      <c r="E22">
        <v>813</v>
      </c>
      <c r="F22">
        <v>941</v>
      </c>
      <c r="G22">
        <v>10449</v>
      </c>
      <c r="H22">
        <v>2694</v>
      </c>
      <c r="I22">
        <v>6300</v>
      </c>
      <c r="J22">
        <v>538</v>
      </c>
      <c r="K22">
        <v>5684</v>
      </c>
      <c r="L22">
        <v>3648</v>
      </c>
      <c r="M22">
        <v>17658</v>
      </c>
      <c r="N22">
        <v>4557</v>
      </c>
      <c r="O22">
        <v>2084</v>
      </c>
      <c r="P22">
        <v>17925</v>
      </c>
      <c r="Q22">
        <v>10383</v>
      </c>
      <c r="R22">
        <v>688</v>
      </c>
      <c r="S22">
        <v>1974</v>
      </c>
      <c r="T22">
        <v>10493</v>
      </c>
      <c r="U22">
        <v>7796</v>
      </c>
      <c r="V22">
        <v>4382</v>
      </c>
      <c r="W22">
        <v>2991</v>
      </c>
      <c r="X22">
        <v>6593</v>
      </c>
      <c r="Y22">
        <v>969</v>
      </c>
      <c r="Z22">
        <v>4118</v>
      </c>
      <c r="AA22">
        <v>7893</v>
      </c>
      <c r="AB22">
        <v>5388</v>
      </c>
      <c r="AC22">
        <v>3513</v>
      </c>
      <c r="AD22">
        <v>5714</v>
      </c>
      <c r="AE22">
        <v>1320</v>
      </c>
      <c r="AF22">
        <v>2692</v>
      </c>
      <c r="AG22">
        <v>2701</v>
      </c>
      <c r="AH22">
        <v>862</v>
      </c>
      <c r="AI22">
        <v>5446</v>
      </c>
      <c r="AJ22">
        <v>2307</v>
      </c>
      <c r="AK22">
        <v>10942</v>
      </c>
      <c r="AL22">
        <v>10014</v>
      </c>
      <c r="AM22">
        <v>2579</v>
      </c>
      <c r="AN22">
        <v>12068</v>
      </c>
      <c r="AO22">
        <v>5141</v>
      </c>
      <c r="AP22">
        <v>4545</v>
      </c>
      <c r="AQ22">
        <v>585</v>
      </c>
      <c r="AR22">
        <v>6099</v>
      </c>
      <c r="AS22">
        <v>1113</v>
      </c>
      <c r="AT22">
        <v>7526</v>
      </c>
      <c r="AU22">
        <v>32022</v>
      </c>
      <c r="AV22">
        <v>2573</v>
      </c>
      <c r="AW22">
        <v>454</v>
      </c>
      <c r="AX22">
        <v>7860</v>
      </c>
      <c r="AY22">
        <v>5544</v>
      </c>
      <c r="AZ22">
        <v>1501</v>
      </c>
      <c r="BA22">
        <v>5595</v>
      </c>
    </row>
    <row r="23" spans="1:53" x14ac:dyDescent="0.75">
      <c r="A23" t="s">
        <v>150</v>
      </c>
      <c r="B23" t="s">
        <v>151</v>
      </c>
      <c r="C23">
        <v>149.9</v>
      </c>
      <c r="D23">
        <v>128.1</v>
      </c>
      <c r="E23">
        <v>168</v>
      </c>
      <c r="F23">
        <v>135.80000000000001</v>
      </c>
      <c r="G23">
        <v>108.2</v>
      </c>
      <c r="H23">
        <v>110.39999999999999</v>
      </c>
      <c r="I23">
        <v>117.89999999999999</v>
      </c>
      <c r="J23">
        <v>225.2</v>
      </c>
      <c r="K23">
        <v>120.3</v>
      </c>
      <c r="L23">
        <v>94.600000000000009</v>
      </c>
      <c r="M23">
        <v>258.09999999999997</v>
      </c>
      <c r="N23">
        <v>115.1</v>
      </c>
      <c r="O23">
        <v>240.3</v>
      </c>
      <c r="P23">
        <v>128.69999999999999</v>
      </c>
      <c r="Q23">
        <v>106.5</v>
      </c>
      <c r="R23">
        <v>401.1</v>
      </c>
      <c r="S23">
        <v>91.8</v>
      </c>
      <c r="T23">
        <v>115.3</v>
      </c>
      <c r="U23">
        <v>111.4</v>
      </c>
      <c r="V23">
        <v>86</v>
      </c>
      <c r="W23">
        <v>109.9</v>
      </c>
      <c r="X23">
        <v>93.4</v>
      </c>
      <c r="Y23">
        <v>193.29999999999998</v>
      </c>
      <c r="Z23">
        <v>240</v>
      </c>
      <c r="AA23">
        <v>136.6</v>
      </c>
      <c r="AB23">
        <v>119.2</v>
      </c>
      <c r="AC23">
        <v>110.19999999999999</v>
      </c>
      <c r="AD23">
        <v>105.7</v>
      </c>
      <c r="AE23">
        <v>105.8</v>
      </c>
      <c r="AF23">
        <v>89.600000000000009</v>
      </c>
      <c r="AG23">
        <v>114.9</v>
      </c>
      <c r="AH23">
        <v>201.4</v>
      </c>
      <c r="AI23">
        <v>151.5</v>
      </c>
      <c r="AJ23">
        <v>90.9</v>
      </c>
      <c r="AK23">
        <v>184.20000000000002</v>
      </c>
      <c r="AL23">
        <v>121.19999999999999</v>
      </c>
      <c r="AM23">
        <v>78.5</v>
      </c>
      <c r="AN23">
        <v>113.6</v>
      </c>
      <c r="AO23">
        <v>79.400000000000006</v>
      </c>
      <c r="AP23">
        <v>113.80000000000001</v>
      </c>
      <c r="AQ23">
        <v>234.60000000000002</v>
      </c>
      <c r="AR23">
        <v>106.19999999999999</v>
      </c>
      <c r="AS23">
        <v>106.5</v>
      </c>
      <c r="AT23">
        <v>113.3</v>
      </c>
      <c r="AU23">
        <v>95.1</v>
      </c>
      <c r="AV23">
        <v>86.4</v>
      </c>
      <c r="AW23">
        <v>183.70000000000002</v>
      </c>
      <c r="AX23">
        <v>101.6</v>
      </c>
      <c r="AY23">
        <v>123.69999999999999</v>
      </c>
      <c r="AZ23">
        <v>87.699999999999989</v>
      </c>
      <c r="BA23">
        <v>102.2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858AF-1F41-401B-BF45-6AE7F76236C4}">
  <dimension ref="A1:BA23"/>
  <sheetViews>
    <sheetView workbookViewId="0">
      <selection activeCell="F12" sqref="F12"/>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2062</v>
      </c>
      <c r="D2">
        <v>19866</v>
      </c>
      <c r="E2">
        <v>17</v>
      </c>
      <c r="F2">
        <v>347</v>
      </c>
      <c r="G2">
        <v>9052</v>
      </c>
      <c r="H2">
        <v>3200</v>
      </c>
      <c r="I2">
        <v>10166</v>
      </c>
      <c r="J2">
        <v>553</v>
      </c>
      <c r="K2">
        <v>8303</v>
      </c>
      <c r="L2">
        <v>4010</v>
      </c>
      <c r="M2">
        <v>17763</v>
      </c>
      <c r="N2">
        <v>5029</v>
      </c>
      <c r="O2">
        <v>3498</v>
      </c>
      <c r="P2">
        <v>17528</v>
      </c>
      <c r="Q2">
        <v>10056</v>
      </c>
      <c r="R2">
        <v>795</v>
      </c>
      <c r="S2">
        <v>1310</v>
      </c>
      <c r="T2">
        <v>14601</v>
      </c>
      <c r="U2">
        <v>7212</v>
      </c>
      <c r="V2">
        <v>5646</v>
      </c>
      <c r="W2">
        <v>4435</v>
      </c>
      <c r="X2">
        <v>6918</v>
      </c>
      <c r="Y2">
        <v>1053</v>
      </c>
      <c r="Z2">
        <v>1900</v>
      </c>
      <c r="AA2">
        <v>9843</v>
      </c>
      <c r="AB2">
        <v>4522</v>
      </c>
      <c r="AC2">
        <v>5466</v>
      </c>
      <c r="AD2">
        <v>4579</v>
      </c>
      <c r="AE2">
        <v>2193</v>
      </c>
      <c r="AF2">
        <v>3205</v>
      </c>
      <c r="AG2">
        <v>3257</v>
      </c>
      <c r="AH2">
        <v>1291</v>
      </c>
      <c r="AI2">
        <v>5047</v>
      </c>
      <c r="AJ2">
        <v>3641</v>
      </c>
      <c r="AK2">
        <v>10743</v>
      </c>
      <c r="AL2">
        <v>10167</v>
      </c>
      <c r="AM2">
        <v>3518</v>
      </c>
      <c r="AN2">
        <v>11112</v>
      </c>
      <c r="AO2">
        <v>6773</v>
      </c>
      <c r="AP2">
        <v>5169</v>
      </c>
      <c r="AQ2">
        <v>545</v>
      </c>
      <c r="AR2">
        <v>8056</v>
      </c>
      <c r="AS2">
        <v>1559</v>
      </c>
      <c r="AT2">
        <v>6937</v>
      </c>
      <c r="AU2">
        <v>38844</v>
      </c>
      <c r="AV2">
        <v>2383</v>
      </c>
      <c r="AW2">
        <v>209</v>
      </c>
      <c r="AX2">
        <v>7853</v>
      </c>
      <c r="AY2">
        <v>4833</v>
      </c>
      <c r="AZ2">
        <v>3448</v>
      </c>
      <c r="BA2">
        <v>5059</v>
      </c>
    </row>
    <row r="3" spans="1:53" x14ac:dyDescent="0.75">
      <c r="A3" t="s">
        <v>1</v>
      </c>
      <c r="B3" t="s">
        <v>132</v>
      </c>
      <c r="C3">
        <v>85</v>
      </c>
      <c r="D3">
        <v>1096</v>
      </c>
      <c r="E3">
        <v>0</v>
      </c>
      <c r="F3">
        <v>-3</v>
      </c>
      <c r="G3">
        <v>104</v>
      </c>
      <c r="H3">
        <v>2661</v>
      </c>
      <c r="I3">
        <v>1367</v>
      </c>
      <c r="J3">
        <v>72</v>
      </c>
      <c r="K3">
        <v>968</v>
      </c>
      <c r="L3">
        <v>1306</v>
      </c>
      <c r="M3">
        <v>18</v>
      </c>
      <c r="N3">
        <v>1628</v>
      </c>
      <c r="O3">
        <v>0</v>
      </c>
      <c r="P3">
        <v>334</v>
      </c>
      <c r="Q3">
        <v>1224</v>
      </c>
      <c r="R3">
        <v>0</v>
      </c>
      <c r="S3" t="s">
        <v>134</v>
      </c>
      <c r="T3">
        <v>1745</v>
      </c>
      <c r="U3">
        <v>2788</v>
      </c>
      <c r="V3">
        <v>617</v>
      </c>
      <c r="W3">
        <v>544</v>
      </c>
      <c r="X3">
        <v>336</v>
      </c>
      <c r="Y3">
        <v>3</v>
      </c>
      <c r="Z3">
        <v>0</v>
      </c>
      <c r="AA3">
        <v>1368</v>
      </c>
      <c r="AB3">
        <v>875</v>
      </c>
      <c r="AC3">
        <v>128</v>
      </c>
      <c r="AD3">
        <v>2460</v>
      </c>
      <c r="AE3">
        <v>941</v>
      </c>
      <c r="AF3">
        <v>1302</v>
      </c>
      <c r="AG3">
        <v>162</v>
      </c>
      <c r="AH3">
        <v>0</v>
      </c>
      <c r="AI3">
        <v>0</v>
      </c>
      <c r="AJ3">
        <v>819</v>
      </c>
      <c r="AK3">
        <v>0</v>
      </c>
      <c r="AL3">
        <v>973</v>
      </c>
      <c r="AM3">
        <v>1944</v>
      </c>
      <c r="AN3">
        <v>1837</v>
      </c>
      <c r="AO3">
        <v>133</v>
      </c>
      <c r="AP3">
        <v>0</v>
      </c>
      <c r="AQ3">
        <v>0</v>
      </c>
      <c r="AR3">
        <v>960</v>
      </c>
      <c r="AS3">
        <v>120</v>
      </c>
      <c r="AT3">
        <v>1404</v>
      </c>
      <c r="AU3">
        <v>3487</v>
      </c>
      <c r="AV3">
        <v>842</v>
      </c>
      <c r="AW3">
        <v>0</v>
      </c>
      <c r="AX3">
        <v>308</v>
      </c>
      <c r="AY3">
        <v>1261</v>
      </c>
      <c r="AZ3">
        <v>2229</v>
      </c>
      <c r="BA3">
        <v>3607</v>
      </c>
    </row>
    <row r="4" spans="1:53" x14ac:dyDescent="0.75">
      <c r="A4" t="s">
        <v>2</v>
      </c>
      <c r="B4" t="s">
        <v>133</v>
      </c>
      <c r="C4">
        <v>2</v>
      </c>
      <c r="D4">
        <v>4</v>
      </c>
      <c r="E4">
        <v>0</v>
      </c>
      <c r="F4" t="s">
        <v>134</v>
      </c>
      <c r="G4">
        <v>7</v>
      </c>
      <c r="H4">
        <v>13</v>
      </c>
      <c r="I4" t="s">
        <v>134</v>
      </c>
      <c r="J4">
        <v>72</v>
      </c>
      <c r="K4">
        <v>2</v>
      </c>
      <c r="L4">
        <v>2</v>
      </c>
      <c r="M4">
        <v>12</v>
      </c>
      <c r="N4">
        <v>2</v>
      </c>
      <c r="O4" t="s">
        <v>134</v>
      </c>
      <c r="P4">
        <v>9</v>
      </c>
      <c r="Q4">
        <v>16</v>
      </c>
      <c r="R4">
        <v>528</v>
      </c>
      <c r="S4">
        <v>0</v>
      </c>
      <c r="T4">
        <v>4</v>
      </c>
      <c r="U4">
        <v>4</v>
      </c>
      <c r="V4">
        <v>8</v>
      </c>
      <c r="W4">
        <v>9</v>
      </c>
      <c r="X4">
        <v>1</v>
      </c>
      <c r="Y4">
        <v>3</v>
      </c>
      <c r="Z4">
        <v>-0.1</v>
      </c>
      <c r="AA4">
        <v>7</v>
      </c>
      <c r="AB4">
        <v>3</v>
      </c>
      <c r="AC4">
        <v>0.02</v>
      </c>
      <c r="AD4">
        <v>-16</v>
      </c>
      <c r="AE4">
        <v>1</v>
      </c>
      <c r="AF4">
        <v>3</v>
      </c>
      <c r="AG4">
        <v>0.35</v>
      </c>
      <c r="AH4">
        <v>1</v>
      </c>
      <c r="AI4" t="s">
        <v>134</v>
      </c>
      <c r="AJ4" t="s">
        <v>134</v>
      </c>
      <c r="AK4">
        <v>12</v>
      </c>
      <c r="AL4">
        <v>6</v>
      </c>
      <c r="AM4">
        <v>7</v>
      </c>
      <c r="AN4">
        <v>6</v>
      </c>
      <c r="AO4">
        <v>2</v>
      </c>
      <c r="AP4" t="s">
        <v>134</v>
      </c>
      <c r="AQ4" t="s">
        <v>134</v>
      </c>
      <c r="AR4">
        <v>7</v>
      </c>
      <c r="AS4" t="s">
        <v>134</v>
      </c>
      <c r="AT4">
        <v>4</v>
      </c>
      <c r="AU4">
        <v>12</v>
      </c>
      <c r="AV4">
        <v>1</v>
      </c>
      <c r="AW4">
        <v>0.1</v>
      </c>
      <c r="AX4" t="s">
        <v>134</v>
      </c>
      <c r="AY4">
        <v>3</v>
      </c>
      <c r="AZ4">
        <v>2</v>
      </c>
      <c r="BA4">
        <v>4</v>
      </c>
    </row>
    <row r="5" spans="1:53" x14ac:dyDescent="0.75">
      <c r="A5" t="s">
        <v>3</v>
      </c>
      <c r="B5" t="s">
        <v>135</v>
      </c>
      <c r="C5">
        <v>0</v>
      </c>
      <c r="D5">
        <v>0</v>
      </c>
      <c r="E5">
        <v>0</v>
      </c>
      <c r="F5">
        <v>0</v>
      </c>
      <c r="G5">
        <v>0</v>
      </c>
      <c r="H5">
        <v>0</v>
      </c>
      <c r="I5">
        <v>0</v>
      </c>
      <c r="J5">
        <v>0</v>
      </c>
      <c r="K5">
        <v>0</v>
      </c>
      <c r="L5">
        <v>0</v>
      </c>
      <c r="M5">
        <v>0</v>
      </c>
      <c r="N5">
        <v>0</v>
      </c>
      <c r="O5">
        <v>0</v>
      </c>
      <c r="P5">
        <v>18</v>
      </c>
      <c r="Q5">
        <v>0</v>
      </c>
      <c r="R5">
        <v>0</v>
      </c>
      <c r="S5">
        <v>0</v>
      </c>
      <c r="T5">
        <v>0</v>
      </c>
      <c r="U5">
        <v>0</v>
      </c>
      <c r="V5">
        <v>1</v>
      </c>
      <c r="W5">
        <v>0</v>
      </c>
      <c r="X5">
        <v>0</v>
      </c>
      <c r="Y5">
        <v>0</v>
      </c>
      <c r="Z5">
        <v>0</v>
      </c>
      <c r="AA5">
        <v>81</v>
      </c>
      <c r="AB5">
        <v>0</v>
      </c>
      <c r="AC5">
        <v>0</v>
      </c>
      <c r="AD5">
        <v>0</v>
      </c>
      <c r="AE5">
        <v>40</v>
      </c>
      <c r="AF5">
        <v>0</v>
      </c>
      <c r="AG5">
        <v>0</v>
      </c>
      <c r="AH5">
        <v>0</v>
      </c>
      <c r="AI5">
        <v>0</v>
      </c>
      <c r="AJ5">
        <v>0</v>
      </c>
      <c r="AK5">
        <v>0</v>
      </c>
      <c r="AL5">
        <v>0</v>
      </c>
      <c r="AM5">
        <v>0</v>
      </c>
      <c r="AN5">
        <v>53</v>
      </c>
      <c r="AO5">
        <v>0</v>
      </c>
      <c r="AP5">
        <v>0</v>
      </c>
      <c r="AQ5">
        <v>0</v>
      </c>
      <c r="AR5">
        <v>0</v>
      </c>
      <c r="AS5">
        <v>0</v>
      </c>
      <c r="AT5">
        <v>0</v>
      </c>
      <c r="AU5">
        <v>6</v>
      </c>
      <c r="AV5">
        <v>0</v>
      </c>
      <c r="AW5">
        <v>0</v>
      </c>
      <c r="AX5">
        <v>0</v>
      </c>
      <c r="AY5">
        <v>0</v>
      </c>
      <c r="AZ5">
        <v>0</v>
      </c>
      <c r="BA5">
        <v>0</v>
      </c>
    </row>
    <row r="6" spans="1:53" x14ac:dyDescent="0.75">
      <c r="A6" t="s">
        <v>4</v>
      </c>
      <c r="B6" t="s">
        <v>136</v>
      </c>
      <c r="C6">
        <v>778</v>
      </c>
      <c r="D6">
        <v>11505</v>
      </c>
      <c r="E6">
        <v>11</v>
      </c>
      <c r="F6">
        <v>304</v>
      </c>
      <c r="G6">
        <v>5588</v>
      </c>
      <c r="H6">
        <v>191</v>
      </c>
      <c r="I6">
        <v>4120</v>
      </c>
      <c r="J6">
        <v>293</v>
      </c>
      <c r="K6">
        <v>3102</v>
      </c>
      <c r="L6">
        <v>838</v>
      </c>
      <c r="M6">
        <v>6645</v>
      </c>
      <c r="N6">
        <v>1419</v>
      </c>
      <c r="O6">
        <v>1794</v>
      </c>
      <c r="P6">
        <v>12438</v>
      </c>
      <c r="Q6">
        <v>4430</v>
      </c>
      <c r="R6">
        <v>0</v>
      </c>
      <c r="S6">
        <v>482</v>
      </c>
      <c r="T6">
        <v>2215</v>
      </c>
      <c r="U6">
        <v>3095</v>
      </c>
      <c r="V6">
        <v>779</v>
      </c>
      <c r="W6">
        <v>294</v>
      </c>
      <c r="X6">
        <v>4825</v>
      </c>
      <c r="Y6">
        <v>240</v>
      </c>
      <c r="Z6">
        <v>1279</v>
      </c>
      <c r="AA6">
        <v>4793</v>
      </c>
      <c r="AB6">
        <v>1223</v>
      </c>
      <c r="AC6">
        <v>4201</v>
      </c>
      <c r="AD6">
        <v>510</v>
      </c>
      <c r="AE6">
        <v>75</v>
      </c>
      <c r="AF6">
        <v>162</v>
      </c>
      <c r="AG6">
        <v>1968</v>
      </c>
      <c r="AH6">
        <v>196</v>
      </c>
      <c r="AI6">
        <v>2154</v>
      </c>
      <c r="AJ6">
        <v>1031</v>
      </c>
      <c r="AK6">
        <v>4824</v>
      </c>
      <c r="AL6">
        <v>4400</v>
      </c>
      <c r="AM6">
        <v>167</v>
      </c>
      <c r="AN6">
        <v>7047</v>
      </c>
      <c r="AO6">
        <v>2699</v>
      </c>
      <c r="AP6">
        <v>2087</v>
      </c>
      <c r="AQ6">
        <v>412</v>
      </c>
      <c r="AR6">
        <v>1770</v>
      </c>
      <c r="AS6">
        <v>194</v>
      </c>
      <c r="AT6">
        <v>1283</v>
      </c>
      <c r="AU6">
        <v>17061</v>
      </c>
      <c r="AV6">
        <v>1051</v>
      </c>
      <c r="AW6">
        <v>0.12</v>
      </c>
      <c r="AX6">
        <v>1665</v>
      </c>
      <c r="AY6">
        <v>2170</v>
      </c>
      <c r="AZ6">
        <v>226</v>
      </c>
      <c r="BA6">
        <v>958</v>
      </c>
    </row>
    <row r="7" spans="1:53" x14ac:dyDescent="0.75">
      <c r="A7" t="s">
        <v>5</v>
      </c>
      <c r="B7" t="s">
        <v>137</v>
      </c>
      <c r="C7">
        <v>0</v>
      </c>
      <c r="D7" t="s">
        <v>134</v>
      </c>
      <c r="E7">
        <v>0</v>
      </c>
      <c r="F7">
        <v>14</v>
      </c>
      <c r="G7">
        <v>0</v>
      </c>
      <c r="H7">
        <v>2</v>
      </c>
      <c r="I7">
        <v>0</v>
      </c>
      <c r="J7">
        <v>0</v>
      </c>
      <c r="K7">
        <v>0</v>
      </c>
      <c r="L7">
        <v>0</v>
      </c>
      <c r="M7">
        <v>111</v>
      </c>
      <c r="N7">
        <v>0</v>
      </c>
      <c r="O7">
        <v>0</v>
      </c>
      <c r="P7">
        <v>0</v>
      </c>
      <c r="Q7">
        <v>0</v>
      </c>
      <c r="R7">
        <v>0</v>
      </c>
      <c r="S7">
        <v>0</v>
      </c>
      <c r="T7">
        <v>16</v>
      </c>
      <c r="U7">
        <v>119</v>
      </c>
      <c r="V7">
        <v>0</v>
      </c>
      <c r="W7">
        <v>0</v>
      </c>
      <c r="X7">
        <v>122</v>
      </c>
      <c r="Y7">
        <v>0</v>
      </c>
      <c r="Z7">
        <v>0</v>
      </c>
      <c r="AA7">
        <v>122</v>
      </c>
      <c r="AB7">
        <v>0</v>
      </c>
      <c r="AC7">
        <v>0</v>
      </c>
      <c r="AD7">
        <v>0</v>
      </c>
      <c r="AE7">
        <v>0.36</v>
      </c>
      <c r="AF7">
        <v>0</v>
      </c>
      <c r="AG7">
        <v>0</v>
      </c>
      <c r="AH7">
        <v>0</v>
      </c>
      <c r="AI7">
        <v>12</v>
      </c>
      <c r="AJ7">
        <v>0</v>
      </c>
      <c r="AK7">
        <v>0</v>
      </c>
      <c r="AL7">
        <v>0</v>
      </c>
      <c r="AM7">
        <v>2</v>
      </c>
      <c r="AN7" t="s">
        <v>134</v>
      </c>
      <c r="AO7">
        <v>0</v>
      </c>
      <c r="AP7">
        <v>0</v>
      </c>
      <c r="AQ7">
        <v>0</v>
      </c>
      <c r="AR7">
        <v>0</v>
      </c>
      <c r="AS7">
        <v>0</v>
      </c>
      <c r="AT7">
        <v>1</v>
      </c>
      <c r="AU7">
        <v>141</v>
      </c>
      <c r="AV7">
        <v>0.28000000000000003</v>
      </c>
      <c r="AW7">
        <v>0</v>
      </c>
      <c r="AX7">
        <v>20</v>
      </c>
      <c r="AY7">
        <v>0</v>
      </c>
      <c r="AZ7">
        <v>32</v>
      </c>
      <c r="BA7">
        <v>0</v>
      </c>
    </row>
    <row r="8" spans="1:53" x14ac:dyDescent="0.75">
      <c r="A8" t="s">
        <v>12</v>
      </c>
      <c r="B8" t="s">
        <v>131</v>
      </c>
      <c r="C8">
        <v>865</v>
      </c>
      <c r="D8">
        <v>12605</v>
      </c>
      <c r="E8">
        <v>11</v>
      </c>
      <c r="F8">
        <v>315</v>
      </c>
      <c r="G8">
        <v>5699</v>
      </c>
      <c r="H8">
        <v>2867</v>
      </c>
      <c r="I8">
        <v>5487</v>
      </c>
      <c r="J8">
        <v>437</v>
      </c>
      <c r="K8">
        <v>4072</v>
      </c>
      <c r="L8">
        <v>2146</v>
      </c>
      <c r="M8">
        <v>6786</v>
      </c>
      <c r="N8">
        <v>3049</v>
      </c>
      <c r="O8">
        <v>1794</v>
      </c>
      <c r="P8">
        <v>12799</v>
      </c>
      <c r="Q8">
        <v>5670</v>
      </c>
      <c r="R8">
        <v>528</v>
      </c>
      <c r="S8">
        <v>482</v>
      </c>
      <c r="T8">
        <v>3980</v>
      </c>
      <c r="U8">
        <v>6006</v>
      </c>
      <c r="V8">
        <v>1405</v>
      </c>
      <c r="W8">
        <v>847</v>
      </c>
      <c r="X8">
        <v>5284</v>
      </c>
      <c r="Y8">
        <v>246</v>
      </c>
      <c r="Z8">
        <v>1278.9000000000001</v>
      </c>
      <c r="AA8">
        <v>6371</v>
      </c>
      <c r="AB8">
        <v>2101</v>
      </c>
      <c r="AC8">
        <v>4329.0200000000004</v>
      </c>
      <c r="AD8">
        <v>2954</v>
      </c>
      <c r="AE8">
        <v>1057.3599999999999</v>
      </c>
      <c r="AF8">
        <v>1467</v>
      </c>
      <c r="AG8">
        <v>2130.35</v>
      </c>
      <c r="AH8">
        <v>197</v>
      </c>
      <c r="AI8">
        <v>2166</v>
      </c>
      <c r="AJ8">
        <v>1850</v>
      </c>
      <c r="AK8">
        <v>4836</v>
      </c>
      <c r="AL8">
        <v>5379</v>
      </c>
      <c r="AM8">
        <v>2120</v>
      </c>
      <c r="AN8">
        <v>8943</v>
      </c>
      <c r="AO8">
        <v>2834</v>
      </c>
      <c r="AP8">
        <v>2087</v>
      </c>
      <c r="AQ8">
        <v>412</v>
      </c>
      <c r="AR8">
        <v>2737</v>
      </c>
      <c r="AS8">
        <v>314</v>
      </c>
      <c r="AT8">
        <v>2692</v>
      </c>
      <c r="AU8">
        <v>20707</v>
      </c>
      <c r="AV8">
        <v>1894.28</v>
      </c>
      <c r="AW8">
        <v>0.22</v>
      </c>
      <c r="AX8">
        <v>1993</v>
      </c>
      <c r="AY8">
        <v>3434</v>
      </c>
      <c r="AZ8">
        <v>2489</v>
      </c>
      <c r="BA8">
        <v>4569</v>
      </c>
    </row>
    <row r="9" spans="1:53" x14ac:dyDescent="0.75">
      <c r="A9" t="s">
        <v>138</v>
      </c>
      <c r="B9" t="s">
        <v>139</v>
      </c>
      <c r="C9">
        <v>726</v>
      </c>
      <c r="D9">
        <v>6404</v>
      </c>
      <c r="E9">
        <v>0</v>
      </c>
      <c r="F9">
        <v>0</v>
      </c>
      <c r="G9">
        <v>2559</v>
      </c>
      <c r="H9">
        <v>0</v>
      </c>
      <c r="I9">
        <v>3327</v>
      </c>
      <c r="J9">
        <v>0</v>
      </c>
      <c r="K9">
        <v>2736</v>
      </c>
      <c r="L9">
        <v>1296</v>
      </c>
      <c r="M9">
        <v>1571</v>
      </c>
      <c r="N9">
        <v>0</v>
      </c>
      <c r="O9">
        <v>1467</v>
      </c>
      <c r="P9">
        <v>2632</v>
      </c>
      <c r="Q9">
        <v>3074</v>
      </c>
      <c r="R9">
        <v>0</v>
      </c>
      <c r="S9">
        <v>0</v>
      </c>
      <c r="T9">
        <v>7921</v>
      </c>
      <c r="U9">
        <v>0</v>
      </c>
      <c r="V9">
        <v>0</v>
      </c>
      <c r="W9">
        <v>854</v>
      </c>
      <c r="X9">
        <v>1312</v>
      </c>
      <c r="Y9">
        <v>0</v>
      </c>
      <c r="Z9">
        <v>0</v>
      </c>
      <c r="AA9">
        <v>2275</v>
      </c>
      <c r="AB9">
        <v>743</v>
      </c>
      <c r="AC9">
        <v>979</v>
      </c>
      <c r="AD9">
        <v>652</v>
      </c>
      <c r="AE9">
        <v>0</v>
      </c>
      <c r="AF9">
        <v>561</v>
      </c>
      <c r="AG9">
        <v>0</v>
      </c>
      <c r="AH9">
        <v>869</v>
      </c>
      <c r="AI9">
        <v>2437</v>
      </c>
      <c r="AJ9">
        <v>0</v>
      </c>
      <c r="AK9">
        <v>2296</v>
      </c>
      <c r="AL9">
        <v>3251</v>
      </c>
      <c r="AM9">
        <v>0</v>
      </c>
      <c r="AN9">
        <v>1527</v>
      </c>
      <c r="AO9">
        <v>0</v>
      </c>
      <c r="AP9">
        <v>0</v>
      </c>
      <c r="AQ9">
        <v>0</v>
      </c>
      <c r="AR9">
        <v>4705</v>
      </c>
      <c r="AS9">
        <v>0</v>
      </c>
      <c r="AT9">
        <v>3273</v>
      </c>
      <c r="AU9">
        <v>3500</v>
      </c>
      <c r="AV9">
        <v>0</v>
      </c>
      <c r="AW9">
        <v>0</v>
      </c>
      <c r="AX9">
        <v>802</v>
      </c>
      <c r="AY9">
        <v>837</v>
      </c>
      <c r="AZ9">
        <v>0</v>
      </c>
      <c r="BA9">
        <v>0</v>
      </c>
    </row>
    <row r="10" spans="1:53" x14ac:dyDescent="0.75">
      <c r="A10" t="s">
        <v>6</v>
      </c>
      <c r="B10" t="s">
        <v>140</v>
      </c>
      <c r="C10">
        <v>199</v>
      </c>
      <c r="D10">
        <v>266</v>
      </c>
      <c r="E10">
        <v>0</v>
      </c>
      <c r="F10">
        <v>0</v>
      </c>
      <c r="G10">
        <v>114</v>
      </c>
      <c r="H10">
        <v>154</v>
      </c>
      <c r="I10">
        <v>1087</v>
      </c>
      <c r="J10">
        <v>99</v>
      </c>
      <c r="K10">
        <v>417</v>
      </c>
      <c r="L10">
        <v>350</v>
      </c>
      <c r="M10">
        <v>2561</v>
      </c>
      <c r="N10">
        <v>81</v>
      </c>
      <c r="O10">
        <v>32</v>
      </c>
      <c r="P10">
        <v>21</v>
      </c>
      <c r="Q10">
        <v>308</v>
      </c>
      <c r="R10" t="s">
        <v>134</v>
      </c>
      <c r="S10">
        <v>499</v>
      </c>
      <c r="T10" t="s">
        <v>134</v>
      </c>
      <c r="U10">
        <v>36</v>
      </c>
      <c r="V10" t="s">
        <v>134</v>
      </c>
      <c r="W10">
        <v>1</v>
      </c>
      <c r="X10">
        <v>87</v>
      </c>
      <c r="Y10">
        <v>285</v>
      </c>
      <c r="Z10">
        <v>83</v>
      </c>
      <c r="AA10">
        <v>78</v>
      </c>
      <c r="AB10">
        <v>53</v>
      </c>
      <c r="AC10">
        <v>0</v>
      </c>
      <c r="AD10">
        <v>132</v>
      </c>
      <c r="AE10">
        <v>560</v>
      </c>
      <c r="AF10">
        <v>63</v>
      </c>
      <c r="AG10">
        <v>52</v>
      </c>
      <c r="AH10">
        <v>121</v>
      </c>
      <c r="AI10">
        <v>0.28999999999999998</v>
      </c>
      <c r="AJ10" t="s">
        <v>134</v>
      </c>
      <c r="AK10">
        <v>2425</v>
      </c>
      <c r="AL10">
        <v>478</v>
      </c>
      <c r="AM10">
        <v>107</v>
      </c>
      <c r="AN10">
        <v>47</v>
      </c>
      <c r="AO10">
        <v>178</v>
      </c>
      <c r="AP10">
        <v>2161</v>
      </c>
      <c r="AQ10" t="s">
        <v>134</v>
      </c>
      <c r="AR10">
        <v>235</v>
      </c>
      <c r="AS10">
        <v>268</v>
      </c>
      <c r="AT10">
        <v>874</v>
      </c>
      <c r="AU10">
        <v>72</v>
      </c>
      <c r="AV10" t="s">
        <v>134</v>
      </c>
      <c r="AW10">
        <v>110</v>
      </c>
      <c r="AX10">
        <v>4191</v>
      </c>
      <c r="AY10">
        <v>117</v>
      </c>
      <c r="AZ10" t="s">
        <v>134</v>
      </c>
      <c r="BA10">
        <v>431</v>
      </c>
    </row>
    <row r="11" spans="1:53" x14ac:dyDescent="0.75">
      <c r="A11" t="s">
        <v>7</v>
      </c>
      <c r="B11" t="s">
        <v>141</v>
      </c>
      <c r="C11">
        <v>48</v>
      </c>
      <c r="D11">
        <v>302</v>
      </c>
      <c r="E11">
        <v>0</v>
      </c>
      <c r="F11">
        <v>0.06</v>
      </c>
      <c r="G11">
        <v>5</v>
      </c>
      <c r="H11">
        <v>177</v>
      </c>
      <c r="I11">
        <v>0</v>
      </c>
      <c r="J11">
        <v>12</v>
      </c>
      <c r="K11">
        <v>195</v>
      </c>
      <c r="L11">
        <v>0</v>
      </c>
      <c r="M11">
        <v>1302</v>
      </c>
      <c r="N11">
        <v>1428</v>
      </c>
      <c r="O11">
        <v>1</v>
      </c>
      <c r="P11">
        <v>0</v>
      </c>
      <c r="Q11">
        <v>0</v>
      </c>
      <c r="R11">
        <v>60</v>
      </c>
      <c r="S11">
        <v>222</v>
      </c>
      <c r="T11">
        <v>2365</v>
      </c>
      <c r="U11">
        <v>929</v>
      </c>
      <c r="V11">
        <v>4107</v>
      </c>
      <c r="W11">
        <v>2712</v>
      </c>
      <c r="X11">
        <v>0</v>
      </c>
      <c r="Y11">
        <v>256</v>
      </c>
      <c r="Z11">
        <v>12</v>
      </c>
      <c r="AA11">
        <v>853</v>
      </c>
      <c r="AB11">
        <v>1337</v>
      </c>
      <c r="AC11">
        <v>0</v>
      </c>
      <c r="AD11">
        <v>755</v>
      </c>
      <c r="AE11">
        <v>524</v>
      </c>
      <c r="AF11">
        <v>1100</v>
      </c>
      <c r="AG11">
        <v>30</v>
      </c>
      <c r="AH11">
        <v>43</v>
      </c>
      <c r="AI11">
        <v>2</v>
      </c>
      <c r="AJ11">
        <v>1500</v>
      </c>
      <c r="AK11">
        <v>536</v>
      </c>
      <c r="AL11">
        <v>51</v>
      </c>
      <c r="AM11">
        <v>1290</v>
      </c>
      <c r="AN11">
        <v>283</v>
      </c>
      <c r="AO11">
        <v>3721</v>
      </c>
      <c r="AP11">
        <v>695</v>
      </c>
      <c r="AQ11">
        <v>17</v>
      </c>
      <c r="AR11">
        <v>0</v>
      </c>
      <c r="AS11">
        <v>963</v>
      </c>
      <c r="AT11" t="s">
        <v>134</v>
      </c>
      <c r="AU11">
        <v>11890</v>
      </c>
      <c r="AV11">
        <v>73</v>
      </c>
      <c r="AW11">
        <v>31</v>
      </c>
      <c r="AX11">
        <v>719</v>
      </c>
      <c r="AY11">
        <v>184</v>
      </c>
      <c r="AZ11">
        <v>892</v>
      </c>
      <c r="BA11">
        <v>0</v>
      </c>
    </row>
    <row r="12" spans="1:53" x14ac:dyDescent="0.75">
      <c r="A12" t="s">
        <v>8</v>
      </c>
      <c r="B12" t="s">
        <v>142</v>
      </c>
      <c r="C12">
        <v>27</v>
      </c>
      <c r="D12">
        <v>123</v>
      </c>
      <c r="E12">
        <v>5</v>
      </c>
      <c r="F12">
        <v>6</v>
      </c>
      <c r="G12">
        <v>266</v>
      </c>
      <c r="H12" t="s">
        <v>134</v>
      </c>
      <c r="I12">
        <v>266</v>
      </c>
      <c r="J12">
        <v>3</v>
      </c>
      <c r="K12" t="s">
        <v>134</v>
      </c>
      <c r="L12">
        <v>71</v>
      </c>
      <c r="M12">
        <v>359</v>
      </c>
      <c r="N12">
        <v>10</v>
      </c>
      <c r="O12">
        <v>34</v>
      </c>
      <c r="P12">
        <v>259</v>
      </c>
      <c r="Q12">
        <v>417</v>
      </c>
      <c r="R12">
        <v>15</v>
      </c>
      <c r="S12">
        <v>35</v>
      </c>
      <c r="T12">
        <v>22</v>
      </c>
      <c r="U12">
        <v>29</v>
      </c>
      <c r="V12">
        <v>17</v>
      </c>
      <c r="W12" t="s">
        <v>134</v>
      </c>
      <c r="X12">
        <v>161</v>
      </c>
      <c r="Y12">
        <v>122</v>
      </c>
      <c r="Z12">
        <v>75</v>
      </c>
      <c r="AA12">
        <v>159</v>
      </c>
      <c r="AB12">
        <v>93</v>
      </c>
      <c r="AC12">
        <v>99</v>
      </c>
      <c r="AD12">
        <v>11</v>
      </c>
      <c r="AE12">
        <v>2</v>
      </c>
      <c r="AF12">
        <v>6</v>
      </c>
      <c r="AG12">
        <v>5</v>
      </c>
      <c r="AH12">
        <v>57</v>
      </c>
      <c r="AI12">
        <v>52</v>
      </c>
      <c r="AJ12">
        <v>3</v>
      </c>
      <c r="AK12">
        <v>119</v>
      </c>
      <c r="AL12">
        <v>121</v>
      </c>
      <c r="AM12">
        <v>0</v>
      </c>
      <c r="AN12">
        <v>11</v>
      </c>
      <c r="AO12">
        <v>27</v>
      </c>
      <c r="AP12">
        <v>76</v>
      </c>
      <c r="AQ12">
        <v>21</v>
      </c>
      <c r="AR12">
        <v>143</v>
      </c>
      <c r="AS12" t="s">
        <v>134</v>
      </c>
      <c r="AT12">
        <v>38</v>
      </c>
      <c r="AU12">
        <v>76</v>
      </c>
      <c r="AV12">
        <v>5</v>
      </c>
      <c r="AW12">
        <v>36</v>
      </c>
      <c r="AX12">
        <v>86</v>
      </c>
      <c r="AY12">
        <v>74</v>
      </c>
      <c r="AZ12">
        <v>0</v>
      </c>
      <c r="BA12">
        <v>34</v>
      </c>
    </row>
    <row r="13" spans="1:53" x14ac:dyDescent="0.75">
      <c r="A13" t="s">
        <v>9</v>
      </c>
      <c r="B13" t="s">
        <v>143</v>
      </c>
      <c r="C13">
        <v>0</v>
      </c>
      <c r="D13">
        <v>0</v>
      </c>
      <c r="E13">
        <v>0</v>
      </c>
      <c r="F13">
        <v>0</v>
      </c>
      <c r="G13">
        <v>0</v>
      </c>
      <c r="H13">
        <v>0</v>
      </c>
      <c r="I13">
        <v>0</v>
      </c>
      <c r="J13">
        <v>0</v>
      </c>
      <c r="K13">
        <v>0</v>
      </c>
      <c r="L13">
        <v>0</v>
      </c>
      <c r="M13">
        <v>834</v>
      </c>
      <c r="N13">
        <v>0</v>
      </c>
      <c r="O13">
        <v>0</v>
      </c>
      <c r="P13">
        <v>0</v>
      </c>
      <c r="Q13">
        <v>0</v>
      </c>
      <c r="R13" t="s">
        <v>134</v>
      </c>
      <c r="S13" t="s">
        <v>134</v>
      </c>
      <c r="T13">
        <v>0</v>
      </c>
      <c r="U13">
        <v>0</v>
      </c>
      <c r="V13">
        <v>0</v>
      </c>
      <c r="W13">
        <v>0</v>
      </c>
      <c r="X13">
        <v>0</v>
      </c>
      <c r="Y13">
        <v>0</v>
      </c>
      <c r="Z13">
        <v>0</v>
      </c>
      <c r="AA13">
        <v>0</v>
      </c>
      <c r="AB13">
        <v>0</v>
      </c>
      <c r="AC13">
        <v>0</v>
      </c>
      <c r="AD13">
        <v>0</v>
      </c>
      <c r="AE13">
        <v>0</v>
      </c>
      <c r="AF13">
        <v>0</v>
      </c>
      <c r="AG13">
        <v>349</v>
      </c>
      <c r="AH13">
        <v>0</v>
      </c>
      <c r="AI13">
        <v>0</v>
      </c>
      <c r="AJ13">
        <v>4</v>
      </c>
      <c r="AK13">
        <v>0</v>
      </c>
      <c r="AL13">
        <v>0</v>
      </c>
      <c r="AM13">
        <v>0</v>
      </c>
      <c r="AN13">
        <v>0</v>
      </c>
      <c r="AO13">
        <v>0</v>
      </c>
      <c r="AP13" t="s">
        <v>134</v>
      </c>
      <c r="AQ13">
        <v>0</v>
      </c>
      <c r="AR13">
        <v>0</v>
      </c>
      <c r="AS13">
        <v>0</v>
      </c>
      <c r="AT13">
        <v>0</v>
      </c>
      <c r="AU13">
        <v>0</v>
      </c>
      <c r="AV13">
        <v>37</v>
      </c>
      <c r="AW13">
        <v>0</v>
      </c>
      <c r="AX13">
        <v>0</v>
      </c>
      <c r="AY13">
        <v>0</v>
      </c>
      <c r="AZ13">
        <v>0</v>
      </c>
      <c r="BA13">
        <v>0</v>
      </c>
    </row>
    <row r="14" spans="1:53" x14ac:dyDescent="0.75">
      <c r="A14" t="s">
        <v>10</v>
      </c>
      <c r="B14" t="s">
        <v>144</v>
      </c>
      <c r="C14">
        <v>171</v>
      </c>
      <c r="D14">
        <v>153</v>
      </c>
      <c r="E14" t="s">
        <v>134</v>
      </c>
      <c r="F14">
        <v>25</v>
      </c>
      <c r="G14">
        <v>488</v>
      </c>
      <c r="H14" t="s">
        <v>134</v>
      </c>
      <c r="I14" t="s">
        <v>134</v>
      </c>
      <c r="J14" t="s">
        <v>134</v>
      </c>
      <c r="K14">
        <v>843</v>
      </c>
      <c r="L14">
        <v>134</v>
      </c>
      <c r="M14">
        <v>4375</v>
      </c>
      <c r="N14">
        <v>444</v>
      </c>
      <c r="O14">
        <v>126</v>
      </c>
      <c r="P14">
        <v>1636</v>
      </c>
      <c r="Q14">
        <v>613</v>
      </c>
      <c r="R14">
        <v>156</v>
      </c>
      <c r="S14">
        <v>59</v>
      </c>
      <c r="T14">
        <v>287</v>
      </c>
      <c r="U14">
        <v>177</v>
      </c>
      <c r="V14">
        <v>66</v>
      </c>
      <c r="W14">
        <v>16</v>
      </c>
      <c r="X14">
        <v>71</v>
      </c>
      <c r="Y14">
        <v>118</v>
      </c>
      <c r="Z14">
        <v>416</v>
      </c>
      <c r="AA14">
        <v>140</v>
      </c>
      <c r="AB14">
        <v>172</v>
      </c>
      <c r="AC14">
        <v>58</v>
      </c>
      <c r="AD14">
        <v>69</v>
      </c>
      <c r="AE14">
        <v>25</v>
      </c>
      <c r="AF14">
        <v>9</v>
      </c>
      <c r="AG14">
        <v>687</v>
      </c>
      <c r="AH14" t="s">
        <v>134</v>
      </c>
      <c r="AI14">
        <v>355</v>
      </c>
      <c r="AJ14">
        <v>277</v>
      </c>
      <c r="AK14">
        <v>484</v>
      </c>
      <c r="AL14">
        <v>867</v>
      </c>
      <c r="AM14" t="s">
        <v>134</v>
      </c>
      <c r="AN14">
        <v>254</v>
      </c>
      <c r="AO14">
        <v>19</v>
      </c>
      <c r="AP14">
        <v>135</v>
      </c>
      <c r="AQ14">
        <v>94</v>
      </c>
      <c r="AR14">
        <v>232</v>
      </c>
      <c r="AS14">
        <v>11</v>
      </c>
      <c r="AT14">
        <v>78</v>
      </c>
      <c r="AU14">
        <v>2593</v>
      </c>
      <c r="AV14">
        <v>320</v>
      </c>
      <c r="AW14">
        <v>31</v>
      </c>
      <c r="AX14">
        <v>55</v>
      </c>
      <c r="AY14">
        <v>185</v>
      </c>
      <c r="AZ14">
        <v>13</v>
      </c>
      <c r="BA14">
        <v>20</v>
      </c>
    </row>
    <row r="15" spans="1:53" x14ac:dyDescent="0.75">
      <c r="A15" t="s">
        <v>115</v>
      </c>
      <c r="B15" t="s">
        <v>145</v>
      </c>
      <c r="C15">
        <v>0</v>
      </c>
      <c r="D15">
        <v>0</v>
      </c>
      <c r="E15">
        <v>0</v>
      </c>
      <c r="F15">
        <v>0</v>
      </c>
      <c r="G15">
        <v>0</v>
      </c>
      <c r="H15">
        <v>0</v>
      </c>
      <c r="I15">
        <v>0</v>
      </c>
      <c r="J15">
        <v>0</v>
      </c>
      <c r="K15">
        <v>41</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445</v>
      </c>
      <c r="D16">
        <v>844</v>
      </c>
      <c r="E16">
        <v>5</v>
      </c>
      <c r="F16">
        <v>31.06</v>
      </c>
      <c r="G16">
        <v>873</v>
      </c>
      <c r="H16">
        <v>331</v>
      </c>
      <c r="I16">
        <v>1353</v>
      </c>
      <c r="J16">
        <v>114</v>
      </c>
      <c r="K16">
        <v>1496</v>
      </c>
      <c r="L16">
        <v>555</v>
      </c>
      <c r="M16">
        <v>9502</v>
      </c>
      <c r="N16">
        <v>1963</v>
      </c>
      <c r="O16">
        <v>193</v>
      </c>
      <c r="P16">
        <v>1916</v>
      </c>
      <c r="Q16">
        <v>1338</v>
      </c>
      <c r="R16">
        <v>231</v>
      </c>
      <c r="S16">
        <v>815</v>
      </c>
      <c r="T16">
        <v>2674</v>
      </c>
      <c r="U16">
        <v>1171</v>
      </c>
      <c r="V16">
        <v>4190</v>
      </c>
      <c r="W16">
        <v>2729</v>
      </c>
      <c r="X16">
        <v>319</v>
      </c>
      <c r="Y16">
        <v>781</v>
      </c>
      <c r="Z16">
        <v>586</v>
      </c>
      <c r="AA16">
        <v>1230</v>
      </c>
      <c r="AB16">
        <v>1655</v>
      </c>
      <c r="AC16">
        <v>157</v>
      </c>
      <c r="AD16">
        <v>967</v>
      </c>
      <c r="AE16">
        <v>1111</v>
      </c>
      <c r="AF16">
        <v>1178</v>
      </c>
      <c r="AG16">
        <v>1130</v>
      </c>
      <c r="AH16">
        <v>221</v>
      </c>
      <c r="AI16">
        <v>409.29</v>
      </c>
      <c r="AJ16">
        <v>1784</v>
      </c>
      <c r="AK16">
        <v>3564</v>
      </c>
      <c r="AL16">
        <v>1517</v>
      </c>
      <c r="AM16">
        <v>1397</v>
      </c>
      <c r="AN16">
        <v>595</v>
      </c>
      <c r="AO16">
        <v>3945</v>
      </c>
      <c r="AP16">
        <v>3067</v>
      </c>
      <c r="AQ16">
        <v>132</v>
      </c>
      <c r="AR16">
        <v>610</v>
      </c>
      <c r="AS16">
        <v>1242</v>
      </c>
      <c r="AT16">
        <v>990</v>
      </c>
      <c r="AU16">
        <v>14631</v>
      </c>
      <c r="AV16">
        <v>435</v>
      </c>
      <c r="AW16">
        <v>208</v>
      </c>
      <c r="AX16">
        <v>5051</v>
      </c>
      <c r="AY16">
        <v>560</v>
      </c>
      <c r="AZ16">
        <v>905</v>
      </c>
      <c r="BA16">
        <v>485</v>
      </c>
    </row>
    <row r="17" spans="1:53" x14ac:dyDescent="0.75">
      <c r="A17" t="s">
        <v>14</v>
      </c>
      <c r="B17" t="s">
        <v>146</v>
      </c>
      <c r="C17">
        <v>27</v>
      </c>
      <c r="D17">
        <v>72</v>
      </c>
      <c r="E17">
        <v>0</v>
      </c>
      <c r="F17">
        <v>0</v>
      </c>
      <c r="G17">
        <v>39</v>
      </c>
      <c r="H17">
        <v>-1</v>
      </c>
      <c r="I17">
        <v>0</v>
      </c>
      <c r="J17">
        <v>-0.19</v>
      </c>
      <c r="K17">
        <v>-8</v>
      </c>
      <c r="L17">
        <v>1</v>
      </c>
      <c r="M17">
        <v>-42</v>
      </c>
      <c r="N17">
        <v>1</v>
      </c>
      <c r="O17">
        <v>33</v>
      </c>
      <c r="P17">
        <v>181</v>
      </c>
      <c r="Q17">
        <v>5</v>
      </c>
      <c r="R17">
        <v>7</v>
      </c>
      <c r="S17">
        <v>6</v>
      </c>
      <c r="T17">
        <v>18</v>
      </c>
      <c r="U17">
        <v>34</v>
      </c>
      <c r="V17">
        <v>0</v>
      </c>
      <c r="W17">
        <v>0.42</v>
      </c>
      <c r="X17">
        <v>3</v>
      </c>
      <c r="Y17">
        <v>26</v>
      </c>
      <c r="Z17">
        <v>75</v>
      </c>
      <c r="AA17">
        <v>10</v>
      </c>
      <c r="AB17">
        <v>22</v>
      </c>
      <c r="AC17">
        <v>0</v>
      </c>
      <c r="AD17">
        <v>0</v>
      </c>
      <c r="AE17">
        <v>24</v>
      </c>
      <c r="AF17">
        <v>0</v>
      </c>
      <c r="AG17">
        <v>-3</v>
      </c>
      <c r="AH17">
        <v>4</v>
      </c>
      <c r="AI17">
        <v>49</v>
      </c>
      <c r="AJ17">
        <v>-2</v>
      </c>
      <c r="AK17">
        <v>72</v>
      </c>
      <c r="AL17">
        <v>20</v>
      </c>
      <c r="AM17" t="s">
        <v>134</v>
      </c>
      <c r="AN17">
        <v>0.02</v>
      </c>
      <c r="AO17">
        <v>-0.1</v>
      </c>
      <c r="AP17">
        <v>0.45</v>
      </c>
      <c r="AQ17">
        <v>0</v>
      </c>
      <c r="AR17">
        <v>3</v>
      </c>
      <c r="AS17">
        <v>0</v>
      </c>
      <c r="AT17">
        <v>0.17</v>
      </c>
      <c r="AU17">
        <v>6</v>
      </c>
      <c r="AV17">
        <v>11</v>
      </c>
      <c r="AW17">
        <v>0.11</v>
      </c>
      <c r="AX17">
        <v>6</v>
      </c>
      <c r="AY17">
        <v>2</v>
      </c>
      <c r="AZ17">
        <v>7</v>
      </c>
      <c r="BA17">
        <v>6</v>
      </c>
    </row>
    <row r="18" spans="1:53" x14ac:dyDescent="0.75">
      <c r="A18" t="s">
        <v>147</v>
      </c>
      <c r="B18" t="s">
        <v>131</v>
      </c>
      <c r="C18">
        <v>2063</v>
      </c>
      <c r="D18">
        <v>19925</v>
      </c>
      <c r="E18">
        <v>16</v>
      </c>
      <c r="F18">
        <v>346.06</v>
      </c>
      <c r="G18">
        <v>9170</v>
      </c>
      <c r="H18">
        <v>3197</v>
      </c>
      <c r="I18">
        <v>10167</v>
      </c>
      <c r="J18">
        <v>550.80999999999995</v>
      </c>
      <c r="K18">
        <v>8296</v>
      </c>
      <c r="L18">
        <v>3998</v>
      </c>
      <c r="M18">
        <v>17817</v>
      </c>
      <c r="N18">
        <v>5013</v>
      </c>
      <c r="O18">
        <v>3487</v>
      </c>
      <c r="P18">
        <v>17528</v>
      </c>
      <c r="Q18">
        <v>10087</v>
      </c>
      <c r="R18">
        <v>766</v>
      </c>
      <c r="S18">
        <v>1303</v>
      </c>
      <c r="T18">
        <v>14593</v>
      </c>
      <c r="U18">
        <v>7211</v>
      </c>
      <c r="V18">
        <v>5595</v>
      </c>
      <c r="W18">
        <v>4430.42</v>
      </c>
      <c r="X18">
        <v>6918</v>
      </c>
      <c r="Y18">
        <v>1053</v>
      </c>
      <c r="Z18">
        <v>1939.9</v>
      </c>
      <c r="AA18">
        <v>9886</v>
      </c>
      <c r="AB18">
        <v>4521</v>
      </c>
      <c r="AC18">
        <v>5465.02</v>
      </c>
      <c r="AD18">
        <v>4573</v>
      </c>
      <c r="AE18">
        <v>2192.3599999999997</v>
      </c>
      <c r="AF18">
        <v>3206</v>
      </c>
      <c r="AG18">
        <v>3257.35</v>
      </c>
      <c r="AH18">
        <v>1291</v>
      </c>
      <c r="AI18">
        <v>5061.29</v>
      </c>
      <c r="AJ18">
        <v>3632</v>
      </c>
      <c r="AK18">
        <v>10768</v>
      </c>
      <c r="AL18">
        <v>10167</v>
      </c>
      <c r="AM18">
        <v>3517</v>
      </c>
      <c r="AN18">
        <v>11065.02</v>
      </c>
      <c r="AO18">
        <v>6778.9</v>
      </c>
      <c r="AP18">
        <v>5154.45</v>
      </c>
      <c r="AQ18">
        <v>544</v>
      </c>
      <c r="AR18">
        <v>8055</v>
      </c>
      <c r="AS18">
        <v>1556</v>
      </c>
      <c r="AT18">
        <v>6955.17</v>
      </c>
      <c r="AU18">
        <v>38844</v>
      </c>
      <c r="AV18">
        <v>2340.2799999999997</v>
      </c>
      <c r="AW18">
        <v>208.33</v>
      </c>
      <c r="AX18">
        <v>7852</v>
      </c>
      <c r="AY18">
        <v>4833</v>
      </c>
      <c r="AZ18">
        <v>3401</v>
      </c>
      <c r="BA18">
        <v>5060</v>
      </c>
    </row>
    <row r="19" spans="1:53" x14ac:dyDescent="0.75">
      <c r="A19" t="s">
        <v>148</v>
      </c>
      <c r="B19" t="s">
        <v>131</v>
      </c>
      <c r="C19" s="2">
        <v>4.8496605237624557E-4</v>
      </c>
      <c r="D19" s="2">
        <v>2.9698983187356198E-3</v>
      </c>
      <c r="E19" s="2">
        <v>5.8823529411764719E-2</v>
      </c>
      <c r="F19" s="2">
        <v>2.7089337175792982E-3</v>
      </c>
      <c r="G19" s="2">
        <v>1.3035793194874135E-2</v>
      </c>
      <c r="H19" s="2">
        <v>9.3750000000003553E-4</v>
      </c>
      <c r="I19">
        <v>9.8367106039720653E-5</v>
      </c>
      <c r="J19">
        <v>3.9602169981918234E-3</v>
      </c>
      <c r="K19">
        <v>8.4306877032402916E-4</v>
      </c>
      <c r="L19">
        <v>2.9925187032419087E-3</v>
      </c>
      <c r="M19">
        <v>3.0400270224624215E-3</v>
      </c>
      <c r="N19">
        <v>3.1815470272420487E-3</v>
      </c>
      <c r="O19">
        <v>3.1446540880503138E-3</v>
      </c>
      <c r="P19">
        <v>0</v>
      </c>
      <c r="Q19">
        <v>3.0827366746222218E-3</v>
      </c>
      <c r="R19">
        <v>3.647798742138364E-2</v>
      </c>
      <c r="S19">
        <v>5.3435114503816994E-3</v>
      </c>
      <c r="T19">
        <v>5.4790767755630299E-4</v>
      </c>
      <c r="U19">
        <v>1.386577925679422E-4</v>
      </c>
      <c r="V19">
        <v>9.0329436769394089E-3</v>
      </c>
      <c r="W19">
        <v>1.0326944757609313E-3</v>
      </c>
      <c r="X19">
        <v>0</v>
      </c>
      <c r="Y19">
        <v>0</v>
      </c>
      <c r="Z19">
        <v>2.100000000000013E-2</v>
      </c>
      <c r="AA19">
        <v>4.3685868129634819E-3</v>
      </c>
      <c r="AB19">
        <v>2.211410880141873E-4</v>
      </c>
      <c r="AC19">
        <v>1.7929015733619824E-4</v>
      </c>
      <c r="AD19">
        <v>1.3103297663245028E-3</v>
      </c>
      <c r="AE19">
        <v>2.9183766529883304E-4</v>
      </c>
      <c r="AF19">
        <v>3.1201248049916863E-4</v>
      </c>
      <c r="AG19">
        <v>1.0746085354607082E-4</v>
      </c>
      <c r="AH19">
        <v>0</v>
      </c>
      <c r="AI19">
        <v>2.8313849811769654E-3</v>
      </c>
      <c r="AJ19">
        <v>2.4718483932985036E-3</v>
      </c>
      <c r="AK19">
        <v>2.3270967141393317E-3</v>
      </c>
      <c r="AL19">
        <v>0</v>
      </c>
      <c r="AM19">
        <v>2.8425241614549179E-4</v>
      </c>
      <c r="AN19">
        <v>4.2278617710582722E-3</v>
      </c>
      <c r="AO19">
        <v>8.7110586150895841E-4</v>
      </c>
      <c r="AP19">
        <v>2.8148578061520935E-3</v>
      </c>
      <c r="AQ19">
        <v>1.8348623853210455E-3</v>
      </c>
      <c r="AR19">
        <v>1.2413108242304016E-4</v>
      </c>
      <c r="AS19">
        <v>1.9243104554201862E-3</v>
      </c>
      <c r="AT19">
        <v>2.6192878766038152E-3</v>
      </c>
      <c r="AU19">
        <v>0</v>
      </c>
      <c r="AV19">
        <v>1.7926982794796542E-2</v>
      </c>
      <c r="AW19">
        <v>3.2057416267942118E-3</v>
      </c>
      <c r="AX19">
        <v>1.2733987011337433E-4</v>
      </c>
      <c r="AY19">
        <v>0</v>
      </c>
      <c r="AZ19">
        <v>1.3631090487238984E-2</v>
      </c>
      <c r="BA19">
        <v>1.9766752322603054E-4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4787</v>
      </c>
      <c r="D22">
        <v>12664</v>
      </c>
      <c r="E22">
        <v>769</v>
      </c>
      <c r="F22">
        <v>922</v>
      </c>
      <c r="G22">
        <v>11123</v>
      </c>
      <c r="H22">
        <v>2719</v>
      </c>
      <c r="I22">
        <v>6744</v>
      </c>
      <c r="J22">
        <v>553</v>
      </c>
      <c r="K22">
        <v>5674</v>
      </c>
      <c r="L22">
        <v>4089</v>
      </c>
      <c r="M22">
        <v>17716</v>
      </c>
      <c r="N22">
        <v>4431</v>
      </c>
      <c r="O22">
        <v>2179</v>
      </c>
      <c r="P22">
        <v>17018</v>
      </c>
      <c r="Q22">
        <v>11014</v>
      </c>
      <c r="R22">
        <v>657</v>
      </c>
      <c r="S22">
        <v>1989</v>
      </c>
      <c r="T22">
        <v>10125</v>
      </c>
      <c r="U22">
        <v>7879</v>
      </c>
      <c r="V22">
        <v>4354</v>
      </c>
      <c r="W22">
        <v>3033</v>
      </c>
      <c r="X22">
        <v>7235</v>
      </c>
      <c r="Y22">
        <v>1011</v>
      </c>
      <c r="Z22">
        <v>4220</v>
      </c>
      <c r="AA22">
        <v>7660</v>
      </c>
      <c r="AB22">
        <v>5293</v>
      </c>
      <c r="AC22">
        <v>3916</v>
      </c>
      <c r="AD22">
        <v>6174</v>
      </c>
      <c r="AE22">
        <v>1461</v>
      </c>
      <c r="AF22">
        <v>2536</v>
      </c>
      <c r="AG22">
        <v>2643</v>
      </c>
      <c r="AH22">
        <v>912</v>
      </c>
      <c r="AI22">
        <v>5421</v>
      </c>
      <c r="AJ22">
        <v>2259</v>
      </c>
      <c r="AK22">
        <v>11344</v>
      </c>
      <c r="AL22">
        <v>10618</v>
      </c>
      <c r="AM22">
        <v>2436</v>
      </c>
      <c r="AN22">
        <v>12215</v>
      </c>
      <c r="AO22">
        <v>5124</v>
      </c>
      <c r="AP22">
        <v>4468</v>
      </c>
      <c r="AQ22">
        <v>583</v>
      </c>
      <c r="AR22">
        <v>6336</v>
      </c>
      <c r="AS22">
        <v>1166</v>
      </c>
      <c r="AT22">
        <v>8730</v>
      </c>
      <c r="AU22">
        <v>34543</v>
      </c>
      <c r="AV22">
        <v>2569</v>
      </c>
      <c r="AW22">
        <v>464</v>
      </c>
      <c r="AX22">
        <v>7973</v>
      </c>
      <c r="AY22">
        <v>5412</v>
      </c>
      <c r="AZ22">
        <v>1465</v>
      </c>
      <c r="BA22">
        <v>5913</v>
      </c>
    </row>
    <row r="23" spans="1:53" x14ac:dyDescent="0.75">
      <c r="A23" t="s">
        <v>150</v>
      </c>
      <c r="B23" t="s">
        <v>151</v>
      </c>
      <c r="C23">
        <v>151</v>
      </c>
      <c r="D23">
        <v>130.5</v>
      </c>
      <c r="E23">
        <v>171.1</v>
      </c>
      <c r="F23">
        <v>132.5</v>
      </c>
      <c r="G23">
        <v>107.69999999999999</v>
      </c>
      <c r="H23">
        <v>108.5</v>
      </c>
      <c r="I23">
        <v>116</v>
      </c>
      <c r="J23">
        <v>209.4</v>
      </c>
      <c r="K23">
        <v>120.1</v>
      </c>
      <c r="L23">
        <v>95.3</v>
      </c>
      <c r="M23">
        <v>253.70000000000002</v>
      </c>
      <c r="N23">
        <v>116.8</v>
      </c>
      <c r="O23">
        <v>246.6</v>
      </c>
      <c r="P23">
        <v>135.69999999999999</v>
      </c>
      <c r="Q23">
        <v>106.4</v>
      </c>
      <c r="R23">
        <v>400</v>
      </c>
      <c r="S23">
        <v>94.800000000000011</v>
      </c>
      <c r="T23">
        <v>121.30000000000001</v>
      </c>
      <c r="U23">
        <v>113</v>
      </c>
      <c r="V23">
        <v>85.399999999999991</v>
      </c>
      <c r="W23">
        <v>110.39999999999999</v>
      </c>
      <c r="X23">
        <v>87.100000000000009</v>
      </c>
      <c r="Y23">
        <v>209.8</v>
      </c>
      <c r="Z23">
        <v>242.3</v>
      </c>
      <c r="AA23">
        <v>136.69999999999999</v>
      </c>
      <c r="AB23">
        <v>118.2</v>
      </c>
      <c r="AC23">
        <v>109.60000000000001</v>
      </c>
      <c r="AD23">
        <v>99.800000000000011</v>
      </c>
      <c r="AE23">
        <v>104.7</v>
      </c>
      <c r="AF23">
        <v>89.800000000000011</v>
      </c>
      <c r="AG23">
        <v>116.8</v>
      </c>
      <c r="AH23">
        <v>212.5</v>
      </c>
      <c r="AI23">
        <v>151.6</v>
      </c>
      <c r="AJ23">
        <v>92.699999999999989</v>
      </c>
      <c r="AK23">
        <v>193.70000000000002</v>
      </c>
      <c r="AL23">
        <v>126.19999999999999</v>
      </c>
      <c r="AM23">
        <v>80.099999999999994</v>
      </c>
      <c r="AN23">
        <v>114.60000000000001</v>
      </c>
      <c r="AO23">
        <v>82.6</v>
      </c>
      <c r="AP23">
        <v>115.7</v>
      </c>
      <c r="AQ23">
        <v>250.79999999999998</v>
      </c>
      <c r="AR23">
        <v>108.3</v>
      </c>
      <c r="AS23">
        <v>103.9</v>
      </c>
      <c r="AT23">
        <v>108</v>
      </c>
      <c r="AU23">
        <v>96.8</v>
      </c>
      <c r="AV23">
        <v>86.5</v>
      </c>
      <c r="AW23">
        <v>181.1</v>
      </c>
      <c r="AX23">
        <v>101.5</v>
      </c>
      <c r="AY23">
        <v>125.9</v>
      </c>
      <c r="AZ23">
        <v>88.2</v>
      </c>
      <c r="BA23">
        <v>101.7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0F02-9B16-48D6-9D29-B3A66D464367}">
  <dimension ref="A1:BA23"/>
  <sheetViews>
    <sheetView zoomScale="70" workbookViewId="0">
      <selection activeCell="K7" sqref="K7"/>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3203</v>
      </c>
      <c r="D2">
        <v>21796</v>
      </c>
      <c r="E2">
        <v>16</v>
      </c>
      <c r="F2">
        <v>367</v>
      </c>
      <c r="G2">
        <v>9600</v>
      </c>
      <c r="H2">
        <v>5639</v>
      </c>
      <c r="I2">
        <v>12820</v>
      </c>
      <c r="J2">
        <v>625</v>
      </c>
      <c r="K2">
        <v>9388</v>
      </c>
      <c r="L2">
        <v>6077</v>
      </c>
      <c r="M2">
        <v>19512</v>
      </c>
      <c r="N2">
        <v>5385</v>
      </c>
      <c r="O2">
        <v>3587</v>
      </c>
      <c r="P2">
        <v>20083</v>
      </c>
      <c r="Q2">
        <v>12627</v>
      </c>
      <c r="R2">
        <v>886</v>
      </c>
      <c r="S2">
        <v>1408</v>
      </c>
      <c r="T2">
        <v>16595</v>
      </c>
      <c r="U2">
        <v>9620</v>
      </c>
      <c r="V2">
        <v>6234</v>
      </c>
      <c r="W2">
        <v>5290</v>
      </c>
      <c r="X2">
        <v>8666</v>
      </c>
      <c r="Y2">
        <v>1198</v>
      </c>
      <c r="Z2">
        <v>2351</v>
      </c>
      <c r="AA2">
        <v>10273</v>
      </c>
      <c r="AB2">
        <v>5154</v>
      </c>
      <c r="AC2">
        <v>6791</v>
      </c>
      <c r="AD2">
        <v>7286</v>
      </c>
      <c r="AE2">
        <v>2423</v>
      </c>
      <c r="AF2">
        <v>3486</v>
      </c>
      <c r="AG2">
        <v>3768</v>
      </c>
      <c r="AH2">
        <v>1595</v>
      </c>
      <c r="AI2">
        <v>5809</v>
      </c>
      <c r="AJ2">
        <v>3589</v>
      </c>
      <c r="AK2">
        <v>11474</v>
      </c>
      <c r="AL2">
        <v>12612</v>
      </c>
      <c r="AM2">
        <v>3863</v>
      </c>
      <c r="AN2">
        <v>13534</v>
      </c>
      <c r="AO2">
        <v>8588</v>
      </c>
      <c r="AP2">
        <v>5389</v>
      </c>
      <c r="AQ2">
        <v>622</v>
      </c>
      <c r="AR2">
        <v>9176</v>
      </c>
      <c r="AS2">
        <v>1593</v>
      </c>
      <c r="AT2">
        <v>8047</v>
      </c>
      <c r="AU2">
        <v>47454</v>
      </c>
      <c r="AV2">
        <v>2664</v>
      </c>
      <c r="AW2">
        <v>214</v>
      </c>
      <c r="AX2">
        <v>8813</v>
      </c>
      <c r="AY2">
        <v>6582</v>
      </c>
      <c r="AZ2">
        <v>3889</v>
      </c>
      <c r="BA2">
        <v>6825</v>
      </c>
    </row>
    <row r="3" spans="1:53" x14ac:dyDescent="0.75">
      <c r="A3" t="s">
        <v>1</v>
      </c>
      <c r="B3" t="s">
        <v>132</v>
      </c>
      <c r="C3">
        <v>294</v>
      </c>
      <c r="D3">
        <v>2542</v>
      </c>
      <c r="E3">
        <v>0</v>
      </c>
      <c r="F3">
        <v>18</v>
      </c>
      <c r="G3">
        <v>365</v>
      </c>
      <c r="H3">
        <v>4982</v>
      </c>
      <c r="I3">
        <v>1808</v>
      </c>
      <c r="J3">
        <v>70</v>
      </c>
      <c r="K3">
        <v>1365</v>
      </c>
      <c r="L3">
        <v>2213</v>
      </c>
      <c r="M3">
        <v>22</v>
      </c>
      <c r="N3">
        <v>1890</v>
      </c>
      <c r="O3">
        <v>0</v>
      </c>
      <c r="P3">
        <v>829</v>
      </c>
      <c r="Q3">
        <v>2081</v>
      </c>
      <c r="R3">
        <v>0</v>
      </c>
      <c r="S3" t="s">
        <v>134</v>
      </c>
      <c r="T3">
        <v>3047</v>
      </c>
      <c r="U3">
        <v>5106</v>
      </c>
      <c r="V3">
        <v>1823</v>
      </c>
      <c r="W3">
        <v>1762</v>
      </c>
      <c r="X3">
        <v>701</v>
      </c>
      <c r="Y3">
        <v>2</v>
      </c>
      <c r="Z3">
        <v>0</v>
      </c>
      <c r="AA3">
        <v>2191</v>
      </c>
      <c r="AB3">
        <v>1746</v>
      </c>
      <c r="AC3">
        <v>370</v>
      </c>
      <c r="AD3">
        <v>4686</v>
      </c>
      <c r="AE3">
        <v>1049</v>
      </c>
      <c r="AF3">
        <v>1742</v>
      </c>
      <c r="AG3">
        <v>242</v>
      </c>
      <c r="AH3">
        <v>29</v>
      </c>
      <c r="AI3">
        <v>0</v>
      </c>
      <c r="AJ3">
        <v>940</v>
      </c>
      <c r="AK3">
        <v>0</v>
      </c>
      <c r="AL3">
        <v>2471</v>
      </c>
      <c r="AM3">
        <v>2352</v>
      </c>
      <c r="AN3">
        <v>3718</v>
      </c>
      <c r="AO3">
        <v>936</v>
      </c>
      <c r="AP3">
        <v>0</v>
      </c>
      <c r="AQ3">
        <v>0</v>
      </c>
      <c r="AR3">
        <v>1630</v>
      </c>
      <c r="AS3">
        <v>209</v>
      </c>
      <c r="AT3">
        <v>1954</v>
      </c>
      <c r="AU3">
        <v>7059</v>
      </c>
      <c r="AV3">
        <v>1071</v>
      </c>
      <c r="AW3">
        <v>0</v>
      </c>
      <c r="AX3">
        <v>305</v>
      </c>
      <c r="AY3">
        <v>2599</v>
      </c>
      <c r="AZ3">
        <v>2666</v>
      </c>
      <c r="BA3">
        <v>4775</v>
      </c>
    </row>
    <row r="4" spans="1:53" x14ac:dyDescent="0.75">
      <c r="A4" t="s">
        <v>2</v>
      </c>
      <c r="B4" t="s">
        <v>133</v>
      </c>
      <c r="C4">
        <v>22</v>
      </c>
      <c r="D4">
        <v>30</v>
      </c>
      <c r="E4" t="s">
        <v>134</v>
      </c>
      <c r="F4">
        <v>8</v>
      </c>
      <c r="G4">
        <v>65</v>
      </c>
      <c r="H4">
        <v>8</v>
      </c>
      <c r="I4">
        <v>5</v>
      </c>
      <c r="J4">
        <v>81</v>
      </c>
      <c r="K4">
        <v>2</v>
      </c>
      <c r="L4">
        <v>6</v>
      </c>
      <c r="M4">
        <v>6</v>
      </c>
      <c r="N4">
        <v>19</v>
      </c>
      <c r="O4">
        <v>37</v>
      </c>
      <c r="P4">
        <v>20</v>
      </c>
      <c r="Q4">
        <v>45</v>
      </c>
      <c r="R4">
        <v>629</v>
      </c>
      <c r="S4">
        <v>0</v>
      </c>
      <c r="T4" t="s">
        <v>134</v>
      </c>
      <c r="U4">
        <v>10</v>
      </c>
      <c r="V4">
        <v>12</v>
      </c>
      <c r="W4">
        <v>24</v>
      </c>
      <c r="X4" t="s">
        <v>134</v>
      </c>
      <c r="Y4">
        <v>12</v>
      </c>
      <c r="Z4">
        <v>34</v>
      </c>
      <c r="AA4">
        <v>9</v>
      </c>
      <c r="AB4" t="s">
        <v>134</v>
      </c>
      <c r="AC4">
        <v>2</v>
      </c>
      <c r="AD4">
        <v>36</v>
      </c>
      <c r="AE4">
        <v>7</v>
      </c>
      <c r="AF4" t="s">
        <v>134</v>
      </c>
      <c r="AG4">
        <v>0.36</v>
      </c>
      <c r="AH4" t="s">
        <v>134</v>
      </c>
      <c r="AI4">
        <v>8</v>
      </c>
      <c r="AJ4" t="s">
        <v>134</v>
      </c>
      <c r="AK4">
        <v>114</v>
      </c>
      <c r="AL4">
        <v>66</v>
      </c>
      <c r="AM4">
        <v>6</v>
      </c>
      <c r="AN4">
        <v>26</v>
      </c>
      <c r="AO4">
        <v>3</v>
      </c>
      <c r="AP4" t="s">
        <v>134</v>
      </c>
      <c r="AQ4">
        <v>4</v>
      </c>
      <c r="AR4">
        <v>22</v>
      </c>
      <c r="AS4" t="s">
        <v>134</v>
      </c>
      <c r="AT4">
        <v>9</v>
      </c>
      <c r="AU4">
        <v>51</v>
      </c>
      <c r="AV4">
        <v>2</v>
      </c>
      <c r="AW4" t="s">
        <v>134</v>
      </c>
      <c r="AX4">
        <v>12</v>
      </c>
      <c r="AY4" t="s">
        <v>134</v>
      </c>
      <c r="AZ4">
        <v>3</v>
      </c>
      <c r="BA4">
        <v>7</v>
      </c>
    </row>
    <row r="5" spans="1:53" x14ac:dyDescent="0.75">
      <c r="A5" t="s">
        <v>3</v>
      </c>
      <c r="B5" t="s">
        <v>135</v>
      </c>
      <c r="C5">
        <v>0</v>
      </c>
      <c r="D5">
        <v>0</v>
      </c>
      <c r="E5">
        <v>0</v>
      </c>
      <c r="F5">
        <v>0</v>
      </c>
      <c r="G5">
        <v>0</v>
      </c>
      <c r="H5">
        <v>0</v>
      </c>
      <c r="I5">
        <v>0</v>
      </c>
      <c r="J5">
        <v>0</v>
      </c>
      <c r="K5">
        <v>0</v>
      </c>
      <c r="L5">
        <v>0</v>
      </c>
      <c r="M5">
        <v>0</v>
      </c>
      <c r="N5">
        <v>0</v>
      </c>
      <c r="O5">
        <v>0</v>
      </c>
      <c r="P5">
        <v>41</v>
      </c>
      <c r="Q5" t="s">
        <v>134</v>
      </c>
      <c r="R5">
        <v>0</v>
      </c>
      <c r="S5">
        <v>0</v>
      </c>
      <c r="T5">
        <v>0</v>
      </c>
      <c r="U5">
        <v>0</v>
      </c>
      <c r="V5">
        <v>1</v>
      </c>
      <c r="W5">
        <v>0</v>
      </c>
      <c r="X5">
        <v>37</v>
      </c>
      <c r="Y5">
        <v>0</v>
      </c>
      <c r="Z5">
        <v>0</v>
      </c>
      <c r="AA5">
        <v>129</v>
      </c>
      <c r="AB5">
        <v>0</v>
      </c>
      <c r="AC5">
        <v>0</v>
      </c>
      <c r="AD5">
        <v>0</v>
      </c>
      <c r="AE5">
        <v>36</v>
      </c>
      <c r="AF5">
        <v>0</v>
      </c>
      <c r="AG5">
        <v>0</v>
      </c>
      <c r="AH5">
        <v>0</v>
      </c>
      <c r="AI5">
        <v>0</v>
      </c>
      <c r="AJ5">
        <v>0</v>
      </c>
      <c r="AK5">
        <v>0</v>
      </c>
      <c r="AL5">
        <v>0</v>
      </c>
      <c r="AM5">
        <v>0</v>
      </c>
      <c r="AN5">
        <v>59</v>
      </c>
      <c r="AO5">
        <v>0</v>
      </c>
      <c r="AP5">
        <v>0</v>
      </c>
      <c r="AQ5">
        <v>0</v>
      </c>
      <c r="AR5">
        <v>0</v>
      </c>
      <c r="AS5">
        <v>0</v>
      </c>
      <c r="AT5">
        <v>0</v>
      </c>
      <c r="AU5">
        <v>7</v>
      </c>
      <c r="AV5">
        <v>0</v>
      </c>
      <c r="AW5">
        <v>0</v>
      </c>
      <c r="AX5">
        <v>0</v>
      </c>
      <c r="AY5">
        <v>3</v>
      </c>
      <c r="AZ5">
        <v>0</v>
      </c>
      <c r="BA5">
        <v>-7.0000000000000007E-2</v>
      </c>
    </row>
    <row r="6" spans="1:53" x14ac:dyDescent="0.75">
      <c r="A6" t="s">
        <v>4</v>
      </c>
      <c r="B6" t="s">
        <v>136</v>
      </c>
      <c r="C6">
        <v>1035</v>
      </c>
      <c r="D6">
        <v>11671</v>
      </c>
      <c r="E6">
        <v>10</v>
      </c>
      <c r="F6">
        <v>304</v>
      </c>
      <c r="G6">
        <v>5690</v>
      </c>
      <c r="H6">
        <v>248</v>
      </c>
      <c r="I6">
        <v>5584</v>
      </c>
      <c r="J6">
        <v>342</v>
      </c>
      <c r="K6">
        <v>3661</v>
      </c>
      <c r="L6">
        <v>1863</v>
      </c>
      <c r="M6">
        <v>9772</v>
      </c>
      <c r="N6">
        <v>1713</v>
      </c>
      <c r="O6">
        <v>2079</v>
      </c>
      <c r="P6">
        <v>14884</v>
      </c>
      <c r="Q6">
        <v>5459</v>
      </c>
      <c r="R6">
        <v>0</v>
      </c>
      <c r="S6">
        <v>554</v>
      </c>
      <c r="T6">
        <v>2303</v>
      </c>
      <c r="U6">
        <v>3188</v>
      </c>
      <c r="V6">
        <v>886</v>
      </c>
      <c r="W6">
        <v>395</v>
      </c>
      <c r="X6">
        <v>6717</v>
      </c>
      <c r="Y6">
        <v>384</v>
      </c>
      <c r="Z6">
        <v>1772</v>
      </c>
      <c r="AA6">
        <v>4300</v>
      </c>
      <c r="AB6">
        <v>1447</v>
      </c>
      <c r="AC6">
        <v>5348</v>
      </c>
      <c r="AD6">
        <v>879</v>
      </c>
      <c r="AE6">
        <v>109</v>
      </c>
      <c r="AF6">
        <v>198</v>
      </c>
      <c r="AG6">
        <v>2462</v>
      </c>
      <c r="AH6">
        <v>364</v>
      </c>
      <c r="AI6">
        <v>2867</v>
      </c>
      <c r="AJ6">
        <v>1115</v>
      </c>
      <c r="AK6">
        <v>5311</v>
      </c>
      <c r="AL6">
        <v>4621</v>
      </c>
      <c r="AM6">
        <v>199</v>
      </c>
      <c r="AN6">
        <v>7562</v>
      </c>
      <c r="AO6">
        <v>4617</v>
      </c>
      <c r="AP6">
        <v>2272</v>
      </c>
      <c r="AQ6">
        <v>505</v>
      </c>
      <c r="AR6">
        <v>1792</v>
      </c>
      <c r="AS6">
        <v>239</v>
      </c>
      <c r="AT6">
        <v>1621</v>
      </c>
      <c r="AU6">
        <v>24759</v>
      </c>
      <c r="AV6">
        <v>1168</v>
      </c>
      <c r="AW6">
        <v>0.17</v>
      </c>
      <c r="AX6">
        <v>1812</v>
      </c>
      <c r="AY6">
        <v>2600</v>
      </c>
      <c r="AZ6">
        <v>252</v>
      </c>
      <c r="BA6">
        <v>1518</v>
      </c>
    </row>
    <row r="7" spans="1:53" x14ac:dyDescent="0.75">
      <c r="A7" t="s">
        <v>5</v>
      </c>
      <c r="B7" t="s">
        <v>137</v>
      </c>
      <c r="C7">
        <v>0</v>
      </c>
      <c r="D7">
        <v>46</v>
      </c>
      <c r="E7">
        <v>0</v>
      </c>
      <c r="F7">
        <v>15</v>
      </c>
      <c r="G7">
        <v>0</v>
      </c>
      <c r="H7">
        <v>3</v>
      </c>
      <c r="I7">
        <v>0</v>
      </c>
      <c r="J7">
        <v>0</v>
      </c>
      <c r="K7">
        <v>0</v>
      </c>
      <c r="L7">
        <v>0</v>
      </c>
      <c r="M7">
        <v>127</v>
      </c>
      <c r="N7">
        <v>0</v>
      </c>
      <c r="O7">
        <v>0</v>
      </c>
      <c r="P7">
        <v>0.01</v>
      </c>
      <c r="Q7">
        <v>0</v>
      </c>
      <c r="R7">
        <v>0</v>
      </c>
      <c r="S7">
        <v>0</v>
      </c>
      <c r="T7">
        <v>18</v>
      </c>
      <c r="U7">
        <v>192</v>
      </c>
      <c r="V7">
        <v>0</v>
      </c>
      <c r="W7">
        <v>0</v>
      </c>
      <c r="X7">
        <v>155</v>
      </c>
      <c r="Y7">
        <v>0</v>
      </c>
      <c r="Z7">
        <v>0</v>
      </c>
      <c r="AA7">
        <v>135</v>
      </c>
      <c r="AB7">
        <v>0</v>
      </c>
      <c r="AC7">
        <v>0</v>
      </c>
      <c r="AD7">
        <v>0</v>
      </c>
      <c r="AE7">
        <v>0.39</v>
      </c>
      <c r="AF7">
        <v>0</v>
      </c>
      <c r="AG7">
        <v>0</v>
      </c>
      <c r="AH7">
        <v>0</v>
      </c>
      <c r="AI7">
        <v>15</v>
      </c>
      <c r="AJ7">
        <v>0</v>
      </c>
      <c r="AK7">
        <v>0</v>
      </c>
      <c r="AL7">
        <v>0</v>
      </c>
      <c r="AM7">
        <v>2</v>
      </c>
      <c r="AN7">
        <v>66</v>
      </c>
      <c r="AO7">
        <v>0</v>
      </c>
      <c r="AP7">
        <v>0</v>
      </c>
      <c r="AQ7">
        <v>0</v>
      </c>
      <c r="AR7">
        <v>0</v>
      </c>
      <c r="AS7">
        <v>0</v>
      </c>
      <c r="AT7">
        <v>1</v>
      </c>
      <c r="AU7">
        <v>204</v>
      </c>
      <c r="AV7">
        <v>0</v>
      </c>
      <c r="AW7">
        <v>0</v>
      </c>
      <c r="AX7">
        <v>21</v>
      </c>
      <c r="AY7">
        <v>0</v>
      </c>
      <c r="AZ7">
        <v>30</v>
      </c>
      <c r="BA7">
        <v>0</v>
      </c>
    </row>
    <row r="8" spans="1:53" x14ac:dyDescent="0.75">
      <c r="A8" t="s">
        <v>12</v>
      </c>
      <c r="B8" t="s">
        <v>131</v>
      </c>
      <c r="C8">
        <v>1351</v>
      </c>
      <c r="D8">
        <v>14289</v>
      </c>
      <c r="E8">
        <v>10</v>
      </c>
      <c r="F8">
        <v>345</v>
      </c>
      <c r="G8">
        <v>6120</v>
      </c>
      <c r="H8">
        <v>5241</v>
      </c>
      <c r="I8">
        <v>7397</v>
      </c>
      <c r="J8">
        <v>493</v>
      </c>
      <c r="K8">
        <v>5028</v>
      </c>
      <c r="L8">
        <v>4082</v>
      </c>
      <c r="M8">
        <v>9927</v>
      </c>
      <c r="N8">
        <v>3622</v>
      </c>
      <c r="O8">
        <v>2116</v>
      </c>
      <c r="P8">
        <v>15774.01</v>
      </c>
      <c r="Q8">
        <v>7585</v>
      </c>
      <c r="R8">
        <v>629</v>
      </c>
      <c r="S8">
        <v>554</v>
      </c>
      <c r="T8">
        <v>5368</v>
      </c>
      <c r="U8">
        <v>8496</v>
      </c>
      <c r="V8">
        <v>2722</v>
      </c>
      <c r="W8">
        <v>2181</v>
      </c>
      <c r="X8">
        <v>7610</v>
      </c>
      <c r="Y8">
        <v>398</v>
      </c>
      <c r="Z8">
        <v>1806</v>
      </c>
      <c r="AA8">
        <v>6764</v>
      </c>
      <c r="AB8">
        <v>3193</v>
      </c>
      <c r="AC8">
        <v>5720</v>
      </c>
      <c r="AD8">
        <v>5601</v>
      </c>
      <c r="AE8">
        <v>1201.3900000000001</v>
      </c>
      <c r="AF8">
        <v>1940</v>
      </c>
      <c r="AG8">
        <v>2704.36</v>
      </c>
      <c r="AH8">
        <v>393</v>
      </c>
      <c r="AI8">
        <v>2890</v>
      </c>
      <c r="AJ8">
        <v>2055</v>
      </c>
      <c r="AK8">
        <v>5425</v>
      </c>
      <c r="AL8">
        <v>7158</v>
      </c>
      <c r="AM8">
        <v>2559</v>
      </c>
      <c r="AN8">
        <v>11431</v>
      </c>
      <c r="AO8">
        <v>5556</v>
      </c>
      <c r="AP8">
        <v>2272</v>
      </c>
      <c r="AQ8">
        <v>509</v>
      </c>
      <c r="AR8">
        <v>3444</v>
      </c>
      <c r="AS8">
        <v>448</v>
      </c>
      <c r="AT8">
        <v>3585</v>
      </c>
      <c r="AU8">
        <v>32080</v>
      </c>
      <c r="AV8">
        <v>2241</v>
      </c>
      <c r="AW8">
        <v>0.17</v>
      </c>
      <c r="AX8">
        <v>2150</v>
      </c>
      <c r="AY8">
        <v>5202</v>
      </c>
      <c r="AZ8">
        <v>2951</v>
      </c>
      <c r="BA8">
        <v>6299.93</v>
      </c>
    </row>
    <row r="9" spans="1:53" x14ac:dyDescent="0.75">
      <c r="A9" t="s">
        <v>138</v>
      </c>
      <c r="B9" t="s">
        <v>139</v>
      </c>
      <c r="C9">
        <v>1325</v>
      </c>
      <c r="D9">
        <v>6660</v>
      </c>
      <c r="E9">
        <v>0</v>
      </c>
      <c r="F9">
        <v>0</v>
      </c>
      <c r="G9">
        <v>2746</v>
      </c>
      <c r="H9">
        <v>0</v>
      </c>
      <c r="I9">
        <v>3943</v>
      </c>
      <c r="J9">
        <v>0</v>
      </c>
      <c r="K9">
        <v>2988</v>
      </c>
      <c r="L9">
        <v>1389</v>
      </c>
      <c r="M9">
        <v>1681</v>
      </c>
      <c r="N9">
        <v>0</v>
      </c>
      <c r="O9">
        <v>1264</v>
      </c>
      <c r="P9">
        <v>2602</v>
      </c>
      <c r="Q9">
        <v>3677</v>
      </c>
      <c r="R9">
        <v>0</v>
      </c>
      <c r="S9">
        <v>0</v>
      </c>
      <c r="T9">
        <v>8845</v>
      </c>
      <c r="U9">
        <v>0</v>
      </c>
      <c r="V9">
        <v>0</v>
      </c>
      <c r="W9">
        <v>913</v>
      </c>
      <c r="X9">
        <v>728</v>
      </c>
      <c r="Y9">
        <v>0</v>
      </c>
      <c r="Z9">
        <v>0</v>
      </c>
      <c r="AA9">
        <v>2343</v>
      </c>
      <c r="AB9">
        <v>414</v>
      </c>
      <c r="AC9">
        <v>923</v>
      </c>
      <c r="AD9">
        <v>925</v>
      </c>
      <c r="AE9">
        <v>0</v>
      </c>
      <c r="AF9">
        <v>592</v>
      </c>
      <c r="AG9">
        <v>0</v>
      </c>
      <c r="AH9">
        <v>929</v>
      </c>
      <c r="AI9">
        <v>2557</v>
      </c>
      <c r="AJ9">
        <v>0</v>
      </c>
      <c r="AK9">
        <v>2461</v>
      </c>
      <c r="AL9">
        <v>3933</v>
      </c>
      <c r="AM9">
        <v>0</v>
      </c>
      <c r="AN9">
        <v>1617</v>
      </c>
      <c r="AO9">
        <v>0</v>
      </c>
      <c r="AP9">
        <v>0</v>
      </c>
      <c r="AQ9">
        <v>0</v>
      </c>
      <c r="AR9">
        <v>5032</v>
      </c>
      <c r="AS9">
        <v>0</v>
      </c>
      <c r="AT9">
        <v>3405</v>
      </c>
      <c r="AU9">
        <v>3437</v>
      </c>
      <c r="AV9">
        <v>0</v>
      </c>
      <c r="AW9">
        <v>0</v>
      </c>
      <c r="AX9">
        <v>858</v>
      </c>
      <c r="AY9">
        <v>895</v>
      </c>
      <c r="AZ9">
        <v>0</v>
      </c>
      <c r="BA9">
        <v>0</v>
      </c>
    </row>
    <row r="10" spans="1:53" x14ac:dyDescent="0.75">
      <c r="A10" t="s">
        <v>6</v>
      </c>
      <c r="B10" t="s">
        <v>140</v>
      </c>
      <c r="C10">
        <v>288</v>
      </c>
      <c r="D10">
        <v>316</v>
      </c>
      <c r="E10">
        <v>0</v>
      </c>
      <c r="F10">
        <v>0</v>
      </c>
      <c r="G10">
        <v>146</v>
      </c>
      <c r="H10">
        <v>169</v>
      </c>
      <c r="I10">
        <v>1220</v>
      </c>
      <c r="J10">
        <v>115</v>
      </c>
      <c r="K10">
        <v>459</v>
      </c>
      <c r="L10">
        <v>430</v>
      </c>
      <c r="M10">
        <v>1593</v>
      </c>
      <c r="N10">
        <v>82</v>
      </c>
      <c r="O10">
        <v>38</v>
      </c>
      <c r="P10">
        <v>23</v>
      </c>
      <c r="Q10">
        <v>435</v>
      </c>
      <c r="R10" t="s">
        <v>134</v>
      </c>
      <c r="S10">
        <v>562</v>
      </c>
      <c r="T10" t="s">
        <v>134</v>
      </c>
      <c r="U10">
        <v>41</v>
      </c>
      <c r="V10">
        <v>58</v>
      </c>
      <c r="W10">
        <v>1</v>
      </c>
      <c r="X10">
        <v>94</v>
      </c>
      <c r="Y10">
        <v>314</v>
      </c>
      <c r="Z10">
        <v>98</v>
      </c>
      <c r="AA10">
        <v>92</v>
      </c>
      <c r="AB10">
        <v>63</v>
      </c>
      <c r="AC10">
        <v>0</v>
      </c>
      <c r="AD10">
        <v>158</v>
      </c>
      <c r="AE10">
        <v>654</v>
      </c>
      <c r="AF10">
        <v>71</v>
      </c>
      <c r="AG10">
        <v>56</v>
      </c>
      <c r="AH10">
        <v>153</v>
      </c>
      <c r="AI10">
        <v>0.44</v>
      </c>
      <c r="AJ10" t="s">
        <v>134</v>
      </c>
      <c r="AK10">
        <v>2554</v>
      </c>
      <c r="AL10">
        <v>610</v>
      </c>
      <c r="AM10">
        <v>120</v>
      </c>
      <c r="AN10">
        <v>55</v>
      </c>
      <c r="AO10">
        <v>227</v>
      </c>
      <c r="AP10">
        <v>2302</v>
      </c>
      <c r="AQ10" t="s">
        <v>134</v>
      </c>
      <c r="AR10">
        <v>329</v>
      </c>
      <c r="AS10">
        <v>290</v>
      </c>
      <c r="AT10">
        <v>998</v>
      </c>
      <c r="AU10">
        <v>138</v>
      </c>
      <c r="AV10">
        <v>44</v>
      </c>
      <c r="AW10">
        <v>126</v>
      </c>
      <c r="AX10">
        <v>5037</v>
      </c>
      <c r="AY10">
        <v>136</v>
      </c>
      <c r="AZ10">
        <v>51</v>
      </c>
      <c r="BA10">
        <v>466</v>
      </c>
    </row>
    <row r="11" spans="1:53" x14ac:dyDescent="0.75">
      <c r="A11" t="s">
        <v>7</v>
      </c>
      <c r="B11" t="s">
        <v>141</v>
      </c>
      <c r="C11">
        <v>68</v>
      </c>
      <c r="D11">
        <v>312</v>
      </c>
      <c r="E11">
        <v>0</v>
      </c>
      <c r="F11">
        <v>0.24</v>
      </c>
      <c r="G11">
        <v>5</v>
      </c>
      <c r="H11">
        <v>228</v>
      </c>
      <c r="I11">
        <v>0</v>
      </c>
      <c r="J11">
        <v>11</v>
      </c>
      <c r="K11">
        <v>126</v>
      </c>
      <c r="L11">
        <v>0</v>
      </c>
      <c r="M11">
        <v>1100</v>
      </c>
      <c r="N11">
        <v>1223</v>
      </c>
      <c r="O11">
        <v>1</v>
      </c>
      <c r="P11">
        <v>0</v>
      </c>
      <c r="Q11">
        <v>0</v>
      </c>
      <c r="R11">
        <v>37</v>
      </c>
      <c r="S11">
        <v>211</v>
      </c>
      <c r="T11">
        <v>2168</v>
      </c>
      <c r="U11">
        <v>925</v>
      </c>
      <c r="V11">
        <v>3399</v>
      </c>
      <c r="W11">
        <v>2176</v>
      </c>
      <c r="X11">
        <v>0</v>
      </c>
      <c r="Y11">
        <v>231</v>
      </c>
      <c r="Z11">
        <v>16</v>
      </c>
      <c r="AA11">
        <v>864</v>
      </c>
      <c r="AB11">
        <v>1229</v>
      </c>
      <c r="AC11">
        <v>0</v>
      </c>
      <c r="AD11">
        <v>530</v>
      </c>
      <c r="AE11">
        <v>526</v>
      </c>
      <c r="AF11">
        <v>859</v>
      </c>
      <c r="AG11">
        <v>23</v>
      </c>
      <c r="AH11">
        <v>43</v>
      </c>
      <c r="AI11">
        <v>2</v>
      </c>
      <c r="AJ11">
        <v>1278</v>
      </c>
      <c r="AK11">
        <v>495</v>
      </c>
      <c r="AL11">
        <v>54</v>
      </c>
      <c r="AM11">
        <v>1182</v>
      </c>
      <c r="AN11">
        <v>294</v>
      </c>
      <c r="AO11">
        <v>2759</v>
      </c>
      <c r="AP11">
        <v>613</v>
      </c>
      <c r="AQ11">
        <v>20</v>
      </c>
      <c r="AR11">
        <v>0</v>
      </c>
      <c r="AS11">
        <v>840</v>
      </c>
      <c r="AT11" t="s">
        <v>134</v>
      </c>
      <c r="AU11">
        <v>9385</v>
      </c>
      <c r="AV11">
        <v>64</v>
      </c>
      <c r="AW11">
        <v>22</v>
      </c>
      <c r="AX11">
        <v>627</v>
      </c>
      <c r="AY11">
        <v>158</v>
      </c>
      <c r="AZ11">
        <v>870</v>
      </c>
      <c r="BA11">
        <v>0</v>
      </c>
    </row>
    <row r="12" spans="1:53" x14ac:dyDescent="0.75">
      <c r="A12" t="s">
        <v>8</v>
      </c>
      <c r="B12" t="s">
        <v>142</v>
      </c>
      <c r="C12">
        <v>26</v>
      </c>
      <c r="D12">
        <v>132</v>
      </c>
      <c r="E12">
        <v>5</v>
      </c>
      <c r="F12">
        <v>6</v>
      </c>
      <c r="G12">
        <v>285</v>
      </c>
      <c r="H12" t="s">
        <v>134</v>
      </c>
      <c r="I12">
        <v>261</v>
      </c>
      <c r="J12">
        <v>4</v>
      </c>
      <c r="K12">
        <v>18</v>
      </c>
      <c r="L12">
        <v>66</v>
      </c>
      <c r="M12">
        <v>422</v>
      </c>
      <c r="N12">
        <v>11</v>
      </c>
      <c r="O12">
        <v>41</v>
      </c>
      <c r="P12">
        <v>306</v>
      </c>
      <c r="Q12">
        <v>439</v>
      </c>
      <c r="R12">
        <v>24</v>
      </c>
      <c r="S12">
        <v>24</v>
      </c>
      <c r="T12">
        <v>23</v>
      </c>
      <c r="U12">
        <v>31</v>
      </c>
      <c r="V12">
        <v>15</v>
      </c>
      <c r="W12">
        <v>5</v>
      </c>
      <c r="X12">
        <v>166</v>
      </c>
      <c r="Y12">
        <v>145</v>
      </c>
      <c r="Z12">
        <v>81</v>
      </c>
      <c r="AA12">
        <v>182</v>
      </c>
      <c r="AB12">
        <v>107</v>
      </c>
      <c r="AC12">
        <v>102</v>
      </c>
      <c r="AD12">
        <v>9</v>
      </c>
      <c r="AE12">
        <v>2</v>
      </c>
      <c r="AF12">
        <v>6</v>
      </c>
      <c r="AG12">
        <v>4</v>
      </c>
      <c r="AH12">
        <v>73</v>
      </c>
      <c r="AI12">
        <v>61</v>
      </c>
      <c r="AJ12">
        <v>2</v>
      </c>
      <c r="AK12">
        <v>131</v>
      </c>
      <c r="AL12">
        <v>153</v>
      </c>
      <c r="AM12">
        <v>0</v>
      </c>
      <c r="AN12">
        <v>23</v>
      </c>
      <c r="AO12">
        <v>30</v>
      </c>
      <c r="AP12">
        <v>89</v>
      </c>
      <c r="AQ12">
        <v>21</v>
      </c>
      <c r="AR12">
        <v>181</v>
      </c>
      <c r="AS12" t="s">
        <v>134</v>
      </c>
      <c r="AT12">
        <v>37</v>
      </c>
      <c r="AU12">
        <v>109</v>
      </c>
      <c r="AV12">
        <v>7</v>
      </c>
      <c r="AW12">
        <v>46</v>
      </c>
      <c r="AX12">
        <v>95</v>
      </c>
      <c r="AY12">
        <v>96</v>
      </c>
      <c r="AZ12">
        <v>0</v>
      </c>
      <c r="BA12">
        <v>40</v>
      </c>
    </row>
    <row r="13" spans="1:53" x14ac:dyDescent="0.75">
      <c r="A13" t="s">
        <v>9</v>
      </c>
      <c r="B13" t="s">
        <v>143</v>
      </c>
      <c r="C13">
        <v>0</v>
      </c>
      <c r="D13">
        <v>0</v>
      </c>
      <c r="E13">
        <v>0</v>
      </c>
      <c r="F13">
        <v>0</v>
      </c>
      <c r="G13">
        <v>0</v>
      </c>
      <c r="H13">
        <v>0</v>
      </c>
      <c r="I13">
        <v>0</v>
      </c>
      <c r="J13">
        <v>0</v>
      </c>
      <c r="K13">
        <v>0</v>
      </c>
      <c r="L13">
        <v>0</v>
      </c>
      <c r="M13">
        <v>897</v>
      </c>
      <c r="N13">
        <v>0</v>
      </c>
      <c r="O13">
        <v>0</v>
      </c>
      <c r="P13">
        <v>0</v>
      </c>
      <c r="Q13">
        <v>0</v>
      </c>
      <c r="R13" t="s">
        <v>134</v>
      </c>
      <c r="S13" t="s">
        <v>134</v>
      </c>
      <c r="T13">
        <v>0</v>
      </c>
      <c r="U13">
        <v>0</v>
      </c>
      <c r="V13">
        <v>0</v>
      </c>
      <c r="W13">
        <v>0</v>
      </c>
      <c r="X13">
        <v>0</v>
      </c>
      <c r="Y13">
        <v>0</v>
      </c>
      <c r="Z13">
        <v>0</v>
      </c>
      <c r="AA13">
        <v>0</v>
      </c>
      <c r="AB13">
        <v>0</v>
      </c>
      <c r="AC13">
        <v>0</v>
      </c>
      <c r="AD13">
        <v>0</v>
      </c>
      <c r="AE13">
        <v>0</v>
      </c>
      <c r="AF13">
        <v>0</v>
      </c>
      <c r="AG13">
        <v>378</v>
      </c>
      <c r="AH13">
        <v>0</v>
      </c>
      <c r="AI13">
        <v>0</v>
      </c>
      <c r="AJ13">
        <v>4</v>
      </c>
      <c r="AK13">
        <v>0</v>
      </c>
      <c r="AL13">
        <v>0</v>
      </c>
      <c r="AM13">
        <v>0</v>
      </c>
      <c r="AN13">
        <v>0</v>
      </c>
      <c r="AO13">
        <v>0</v>
      </c>
      <c r="AP13" t="s">
        <v>134</v>
      </c>
      <c r="AQ13">
        <v>0</v>
      </c>
      <c r="AR13">
        <v>0</v>
      </c>
      <c r="AS13">
        <v>0</v>
      </c>
      <c r="AT13">
        <v>0</v>
      </c>
      <c r="AU13">
        <v>0</v>
      </c>
      <c r="AV13">
        <v>40</v>
      </c>
      <c r="AW13">
        <v>0</v>
      </c>
      <c r="AX13">
        <v>0</v>
      </c>
      <c r="AY13">
        <v>0</v>
      </c>
      <c r="AZ13">
        <v>0</v>
      </c>
      <c r="BA13">
        <v>0</v>
      </c>
    </row>
    <row r="14" spans="1:53" x14ac:dyDescent="0.75">
      <c r="A14" t="s">
        <v>10</v>
      </c>
      <c r="B14" t="s">
        <v>144</v>
      </c>
      <c r="C14">
        <v>119</v>
      </c>
      <c r="D14">
        <v>83</v>
      </c>
      <c r="E14" t="s">
        <v>134</v>
      </c>
      <c r="F14">
        <v>16</v>
      </c>
      <c r="G14">
        <v>353</v>
      </c>
      <c r="H14" t="s">
        <v>134</v>
      </c>
      <c r="I14" t="s">
        <v>134</v>
      </c>
      <c r="J14" t="s">
        <v>134</v>
      </c>
      <c r="K14">
        <v>749</v>
      </c>
      <c r="L14">
        <v>90</v>
      </c>
      <c r="M14">
        <v>3922</v>
      </c>
      <c r="N14">
        <v>436</v>
      </c>
      <c r="O14">
        <v>86</v>
      </c>
      <c r="P14">
        <v>1186</v>
      </c>
      <c r="Q14">
        <v>542</v>
      </c>
      <c r="R14">
        <v>150</v>
      </c>
      <c r="S14">
        <v>43</v>
      </c>
      <c r="T14">
        <v>165</v>
      </c>
      <c r="U14">
        <v>90</v>
      </c>
      <c r="V14">
        <v>40</v>
      </c>
      <c r="W14">
        <v>14</v>
      </c>
      <c r="X14">
        <v>54</v>
      </c>
      <c r="Y14">
        <v>82</v>
      </c>
      <c r="Z14">
        <v>304</v>
      </c>
      <c r="AA14">
        <v>66</v>
      </c>
      <c r="AB14">
        <v>117</v>
      </c>
      <c r="AC14">
        <v>46</v>
      </c>
      <c r="AD14">
        <v>60</v>
      </c>
      <c r="AE14">
        <v>16</v>
      </c>
      <c r="AF14">
        <v>7</v>
      </c>
      <c r="AG14">
        <v>599</v>
      </c>
      <c r="AH14" t="s">
        <v>134</v>
      </c>
      <c r="AI14">
        <v>261</v>
      </c>
      <c r="AJ14">
        <v>242</v>
      </c>
      <c r="AK14">
        <v>360</v>
      </c>
      <c r="AL14">
        <v>680</v>
      </c>
      <c r="AM14" t="s">
        <v>134</v>
      </c>
      <c r="AN14">
        <v>111</v>
      </c>
      <c r="AO14">
        <v>17</v>
      </c>
      <c r="AP14">
        <v>95</v>
      </c>
      <c r="AQ14">
        <v>70</v>
      </c>
      <c r="AR14">
        <v>202</v>
      </c>
      <c r="AS14">
        <v>10</v>
      </c>
      <c r="AT14">
        <v>52</v>
      </c>
      <c r="AU14">
        <v>2296</v>
      </c>
      <c r="AV14">
        <v>257</v>
      </c>
      <c r="AW14">
        <v>20</v>
      </c>
      <c r="AX14">
        <v>32</v>
      </c>
      <c r="AY14">
        <v>89</v>
      </c>
      <c r="AZ14">
        <v>8</v>
      </c>
      <c r="BA14">
        <v>14</v>
      </c>
    </row>
    <row r="15" spans="1:53" x14ac:dyDescent="0.75">
      <c r="A15" t="s">
        <v>115</v>
      </c>
      <c r="B15" t="s">
        <v>145</v>
      </c>
      <c r="C15">
        <v>0</v>
      </c>
      <c r="D15">
        <v>0</v>
      </c>
      <c r="E15">
        <v>0</v>
      </c>
      <c r="F15">
        <v>0</v>
      </c>
      <c r="G15">
        <v>0</v>
      </c>
      <c r="H15">
        <v>0</v>
      </c>
      <c r="I15">
        <v>0</v>
      </c>
      <c r="J15">
        <v>0</v>
      </c>
      <c r="K15">
        <v>28</v>
      </c>
      <c r="L15">
        <v>0</v>
      </c>
      <c r="M15">
        <v>45</v>
      </c>
      <c r="N15">
        <v>0</v>
      </c>
      <c r="O15">
        <v>0</v>
      </c>
      <c r="P15">
        <v>0</v>
      </c>
      <c r="Q15">
        <v>0</v>
      </c>
      <c r="R15">
        <v>0</v>
      </c>
      <c r="S15">
        <v>0</v>
      </c>
      <c r="T15">
        <v>0</v>
      </c>
      <c r="U15">
        <v>0</v>
      </c>
      <c r="V15">
        <v>0</v>
      </c>
      <c r="W15">
        <v>0</v>
      </c>
      <c r="X15">
        <v>0</v>
      </c>
      <c r="Y15">
        <v>0</v>
      </c>
      <c r="Z15">
        <v>0</v>
      </c>
      <c r="AA15">
        <v>0</v>
      </c>
      <c r="AB15">
        <v>0</v>
      </c>
      <c r="AC15">
        <v>0</v>
      </c>
      <c r="AD15">
        <v>0</v>
      </c>
      <c r="AE15">
        <v>0</v>
      </c>
      <c r="AF15">
        <v>0</v>
      </c>
      <c r="AG15">
        <v>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501</v>
      </c>
      <c r="D16">
        <v>843</v>
      </c>
      <c r="E16">
        <v>5</v>
      </c>
      <c r="F16">
        <v>22.240000000000002</v>
      </c>
      <c r="G16">
        <v>789</v>
      </c>
      <c r="H16">
        <v>397</v>
      </c>
      <c r="I16">
        <v>1481</v>
      </c>
      <c r="J16">
        <v>130</v>
      </c>
      <c r="K16">
        <v>1380</v>
      </c>
      <c r="L16">
        <v>586</v>
      </c>
      <c r="M16">
        <v>7979</v>
      </c>
      <c r="N16">
        <v>1752</v>
      </c>
      <c r="O16">
        <v>166</v>
      </c>
      <c r="P16">
        <v>1515</v>
      </c>
      <c r="Q16">
        <v>1416</v>
      </c>
      <c r="R16">
        <v>211</v>
      </c>
      <c r="S16">
        <v>840</v>
      </c>
      <c r="T16">
        <v>2356</v>
      </c>
      <c r="U16">
        <v>1087</v>
      </c>
      <c r="V16">
        <v>3512</v>
      </c>
      <c r="W16">
        <v>2196</v>
      </c>
      <c r="X16">
        <v>314</v>
      </c>
      <c r="Y16">
        <v>772</v>
      </c>
      <c r="Z16">
        <v>499</v>
      </c>
      <c r="AA16">
        <v>1204</v>
      </c>
      <c r="AB16">
        <v>1516</v>
      </c>
      <c r="AC16">
        <v>148</v>
      </c>
      <c r="AD16">
        <v>757</v>
      </c>
      <c r="AE16">
        <v>1198</v>
      </c>
      <c r="AF16">
        <v>943</v>
      </c>
      <c r="AG16">
        <v>1066</v>
      </c>
      <c r="AH16">
        <v>269</v>
      </c>
      <c r="AI16">
        <v>324.44</v>
      </c>
      <c r="AJ16">
        <v>1526</v>
      </c>
      <c r="AK16">
        <v>3540</v>
      </c>
      <c r="AL16">
        <v>1497</v>
      </c>
      <c r="AM16">
        <v>1302</v>
      </c>
      <c r="AN16">
        <v>483</v>
      </c>
      <c r="AO16">
        <v>3033</v>
      </c>
      <c r="AP16">
        <v>3099</v>
      </c>
      <c r="AQ16">
        <v>111</v>
      </c>
      <c r="AR16">
        <v>712</v>
      </c>
      <c r="AS16">
        <v>1140</v>
      </c>
      <c r="AT16">
        <v>1087</v>
      </c>
      <c r="AU16">
        <v>11928</v>
      </c>
      <c r="AV16">
        <v>412</v>
      </c>
      <c r="AW16">
        <v>214</v>
      </c>
      <c r="AX16">
        <v>5791</v>
      </c>
      <c r="AY16">
        <v>479</v>
      </c>
      <c r="AZ16">
        <v>929</v>
      </c>
      <c r="BA16">
        <v>520</v>
      </c>
    </row>
    <row r="17" spans="1:53" x14ac:dyDescent="0.75">
      <c r="A17" t="s">
        <v>14</v>
      </c>
      <c r="B17" t="s">
        <v>146</v>
      </c>
      <c r="C17">
        <v>26</v>
      </c>
      <c r="D17">
        <v>75</v>
      </c>
      <c r="E17">
        <v>0</v>
      </c>
      <c r="F17">
        <v>0</v>
      </c>
      <c r="G17">
        <v>40</v>
      </c>
      <c r="H17">
        <v>-1</v>
      </c>
      <c r="I17">
        <v>0</v>
      </c>
      <c r="J17">
        <v>-0.18</v>
      </c>
      <c r="K17">
        <v>-6</v>
      </c>
      <c r="L17">
        <v>1</v>
      </c>
      <c r="M17">
        <v>-34</v>
      </c>
      <c r="N17">
        <v>1</v>
      </c>
      <c r="O17">
        <v>37</v>
      </c>
      <c r="P17">
        <v>192</v>
      </c>
      <c r="Q17">
        <v>7</v>
      </c>
      <c r="R17">
        <v>15</v>
      </c>
      <c r="S17">
        <v>6</v>
      </c>
      <c r="T17">
        <v>18</v>
      </c>
      <c r="U17">
        <v>35</v>
      </c>
      <c r="V17">
        <v>0</v>
      </c>
      <c r="W17">
        <v>0.42</v>
      </c>
      <c r="X17">
        <v>12</v>
      </c>
      <c r="Y17">
        <v>28</v>
      </c>
      <c r="Z17">
        <v>81</v>
      </c>
      <c r="AA17">
        <v>11</v>
      </c>
      <c r="AB17">
        <v>24</v>
      </c>
      <c r="AC17">
        <v>0</v>
      </c>
      <c r="AD17">
        <v>0</v>
      </c>
      <c r="AE17">
        <v>24</v>
      </c>
      <c r="AF17">
        <v>0</v>
      </c>
      <c r="AG17">
        <v>-1</v>
      </c>
      <c r="AH17">
        <v>3</v>
      </c>
      <c r="AI17">
        <v>54</v>
      </c>
      <c r="AJ17">
        <v>-2</v>
      </c>
      <c r="AK17">
        <v>78</v>
      </c>
      <c r="AL17">
        <v>23</v>
      </c>
      <c r="AM17" t="s">
        <v>134</v>
      </c>
      <c r="AN17">
        <v>1</v>
      </c>
      <c r="AO17">
        <v>4</v>
      </c>
      <c r="AP17">
        <v>2</v>
      </c>
      <c r="AQ17">
        <v>0</v>
      </c>
      <c r="AR17">
        <v>6</v>
      </c>
      <c r="AS17">
        <v>0</v>
      </c>
      <c r="AT17">
        <v>0</v>
      </c>
      <c r="AU17">
        <v>9</v>
      </c>
      <c r="AV17">
        <v>12</v>
      </c>
      <c r="AW17">
        <v>0.2</v>
      </c>
      <c r="AX17">
        <v>6</v>
      </c>
      <c r="AY17">
        <v>2</v>
      </c>
      <c r="AZ17">
        <v>9</v>
      </c>
      <c r="BA17">
        <v>4</v>
      </c>
    </row>
    <row r="18" spans="1:53" x14ac:dyDescent="0.75">
      <c r="A18" t="s">
        <v>147</v>
      </c>
      <c r="B18" t="s">
        <v>131</v>
      </c>
      <c r="C18">
        <v>3203</v>
      </c>
      <c r="D18">
        <v>21867</v>
      </c>
      <c r="E18">
        <v>15</v>
      </c>
      <c r="F18">
        <v>367.24</v>
      </c>
      <c r="G18">
        <v>9695</v>
      </c>
      <c r="H18">
        <v>5637</v>
      </c>
      <c r="I18">
        <v>12821</v>
      </c>
      <c r="J18">
        <v>622.81999999999994</v>
      </c>
      <c r="K18">
        <v>9390</v>
      </c>
      <c r="L18">
        <v>6058</v>
      </c>
      <c r="M18">
        <v>19553</v>
      </c>
      <c r="N18">
        <v>5375</v>
      </c>
      <c r="O18">
        <v>3583</v>
      </c>
      <c r="P18">
        <v>20083.010000000002</v>
      </c>
      <c r="Q18">
        <v>12685</v>
      </c>
      <c r="R18">
        <v>855</v>
      </c>
      <c r="S18">
        <v>1400</v>
      </c>
      <c r="T18">
        <v>16587</v>
      </c>
      <c r="U18">
        <v>9618</v>
      </c>
      <c r="V18">
        <v>6234</v>
      </c>
      <c r="W18">
        <v>5290.42</v>
      </c>
      <c r="X18">
        <v>8664</v>
      </c>
      <c r="Y18">
        <v>1198</v>
      </c>
      <c r="Z18">
        <v>2386</v>
      </c>
      <c r="AA18">
        <v>10322</v>
      </c>
      <c r="AB18">
        <v>5147</v>
      </c>
      <c r="AC18">
        <v>6791</v>
      </c>
      <c r="AD18">
        <v>7283</v>
      </c>
      <c r="AE18">
        <v>2423.3900000000003</v>
      </c>
      <c r="AF18">
        <v>3475</v>
      </c>
      <c r="AG18">
        <v>3769.36</v>
      </c>
      <c r="AH18">
        <v>1594</v>
      </c>
      <c r="AI18">
        <v>5825.4400000000005</v>
      </c>
      <c r="AJ18">
        <v>3579</v>
      </c>
      <c r="AK18">
        <v>11504</v>
      </c>
      <c r="AL18">
        <v>12611</v>
      </c>
      <c r="AM18">
        <v>3861</v>
      </c>
      <c r="AN18">
        <v>13532</v>
      </c>
      <c r="AO18">
        <v>8593</v>
      </c>
      <c r="AP18">
        <v>5373</v>
      </c>
      <c r="AQ18">
        <v>620</v>
      </c>
      <c r="AR18">
        <v>9194</v>
      </c>
      <c r="AS18">
        <v>1588</v>
      </c>
      <c r="AT18">
        <v>8077</v>
      </c>
      <c r="AU18">
        <v>47454</v>
      </c>
      <c r="AV18">
        <v>2665</v>
      </c>
      <c r="AW18">
        <v>214.36999999999998</v>
      </c>
      <c r="AX18">
        <v>8805</v>
      </c>
      <c r="AY18">
        <v>6578</v>
      </c>
      <c r="AZ18">
        <v>3889</v>
      </c>
      <c r="BA18">
        <v>6823.93</v>
      </c>
    </row>
    <row r="19" spans="1:53" x14ac:dyDescent="0.75">
      <c r="A19" t="s">
        <v>148</v>
      </c>
      <c r="B19" t="s">
        <v>131</v>
      </c>
      <c r="C19" s="2">
        <v>0</v>
      </c>
      <c r="D19" s="2">
        <v>3.2574784364103326E-3</v>
      </c>
      <c r="E19" s="2">
        <v>6.25E-2</v>
      </c>
      <c r="F19" s="2">
        <v>6.5395095367848377E-4</v>
      </c>
      <c r="G19" s="2">
        <v>9.895833333333437E-3</v>
      </c>
      <c r="H19" s="2">
        <v>3.546728143287714E-4</v>
      </c>
      <c r="I19">
        <v>7.8003120124847669E-5</v>
      </c>
      <c r="J19">
        <v>3.4880000000000466E-3</v>
      </c>
      <c r="K19">
        <v>2.1303792074989225E-4</v>
      </c>
      <c r="L19">
        <v>3.1265427019910863E-3</v>
      </c>
      <c r="M19">
        <v>2.1012710127101819E-3</v>
      </c>
      <c r="N19">
        <v>1.8570102135562205E-3</v>
      </c>
      <c r="O19">
        <v>1.115137998327298E-3</v>
      </c>
      <c r="P19">
        <v>4.9793357570493413E-7</v>
      </c>
      <c r="Q19">
        <v>4.5933317494257775E-3</v>
      </c>
      <c r="R19">
        <v>3.4988713318284459E-2</v>
      </c>
      <c r="S19">
        <v>5.6818181818182323E-3</v>
      </c>
      <c r="T19">
        <v>4.8207291352819759E-4</v>
      </c>
      <c r="U19">
        <v>2.0790020790018016E-4</v>
      </c>
      <c r="V19">
        <v>0</v>
      </c>
      <c r="W19">
        <v>7.9395085066158444E-5</v>
      </c>
      <c r="X19">
        <v>2.3078698361411742E-4</v>
      </c>
      <c r="Y19">
        <v>0</v>
      </c>
      <c r="Z19">
        <v>1.4887282007656211E-2</v>
      </c>
      <c r="AA19">
        <v>4.7697848729679748E-3</v>
      </c>
      <c r="AB19">
        <v>1.358168412883165E-3</v>
      </c>
      <c r="AC19">
        <v>0</v>
      </c>
      <c r="AD19">
        <v>4.1174855888004291E-4</v>
      </c>
      <c r="AE19">
        <v>1.6095749071420862E-4</v>
      </c>
      <c r="AF19">
        <v>3.1554790590935244E-3</v>
      </c>
      <c r="AG19">
        <v>3.6093418259031118E-4</v>
      </c>
      <c r="AH19">
        <v>6.2695924764888389E-4</v>
      </c>
      <c r="AI19">
        <v>2.8300912377345888E-3</v>
      </c>
      <c r="AJ19">
        <v>2.7862914460852206E-3</v>
      </c>
      <c r="AK19">
        <v>2.614606937423769E-3</v>
      </c>
      <c r="AL19">
        <v>7.9289565493190217E-5</v>
      </c>
      <c r="AM19">
        <v>5.1773233238416871E-4</v>
      </c>
      <c r="AN19">
        <v>1.4777597162696221E-4</v>
      </c>
      <c r="AO19">
        <v>5.8220773171857587E-4</v>
      </c>
      <c r="AP19">
        <v>2.9690109482278793E-3</v>
      </c>
      <c r="AQ19">
        <v>3.215434083601254E-3</v>
      </c>
      <c r="AR19">
        <v>1.9616390584131782E-3</v>
      </c>
      <c r="AS19">
        <v>3.1387319522913071E-3</v>
      </c>
      <c r="AT19">
        <v>3.7280974276128198E-3</v>
      </c>
      <c r="AU19">
        <v>0</v>
      </c>
      <c r="AV19">
        <v>3.7537537537546406E-4</v>
      </c>
      <c r="AW19">
        <v>1.7289719626167876E-3</v>
      </c>
      <c r="AX19">
        <v>9.0774991489839252E-4</v>
      </c>
      <c r="AY19">
        <v>6.0771801883929832E-4</v>
      </c>
      <c r="AZ19">
        <v>0</v>
      </c>
      <c r="BA19">
        <v>1.5677655677648339E-4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5573</v>
      </c>
      <c r="D22">
        <v>13308</v>
      </c>
      <c r="E22">
        <v>878</v>
      </c>
      <c r="F22">
        <v>975</v>
      </c>
      <c r="G22">
        <v>12130</v>
      </c>
      <c r="H22">
        <v>3261</v>
      </c>
      <c r="I22">
        <v>8020</v>
      </c>
      <c r="J22">
        <v>588</v>
      </c>
      <c r="K22">
        <v>6326</v>
      </c>
      <c r="L22">
        <v>4599</v>
      </c>
      <c r="M22">
        <v>20044</v>
      </c>
      <c r="N22">
        <v>4868</v>
      </c>
      <c r="O22">
        <v>2455</v>
      </c>
      <c r="P22">
        <v>18826</v>
      </c>
      <c r="Q22">
        <v>12937</v>
      </c>
      <c r="R22">
        <v>712</v>
      </c>
      <c r="S22">
        <v>2282</v>
      </c>
      <c r="T22">
        <v>12073</v>
      </c>
      <c r="U22">
        <v>8743</v>
      </c>
      <c r="V22">
        <v>4963</v>
      </c>
      <c r="W22">
        <v>3652</v>
      </c>
      <c r="X22">
        <v>8034</v>
      </c>
      <c r="Y22">
        <v>996</v>
      </c>
      <c r="Z22">
        <v>4508</v>
      </c>
      <c r="AA22">
        <v>8657</v>
      </c>
      <c r="AB22">
        <v>5959</v>
      </c>
      <c r="AC22">
        <v>4465</v>
      </c>
      <c r="AD22">
        <v>7722</v>
      </c>
      <c r="AE22">
        <v>1541</v>
      </c>
      <c r="AF22">
        <v>3252</v>
      </c>
      <c r="AG22">
        <v>2921</v>
      </c>
      <c r="AH22">
        <v>962</v>
      </c>
      <c r="AI22">
        <v>6219</v>
      </c>
      <c r="AJ22">
        <v>2453</v>
      </c>
      <c r="AK22">
        <v>11828</v>
      </c>
      <c r="AL22">
        <v>13008</v>
      </c>
      <c r="AM22">
        <v>2725</v>
      </c>
      <c r="AN22">
        <v>13736</v>
      </c>
      <c r="AO22">
        <v>5940</v>
      </c>
      <c r="AP22">
        <v>5165</v>
      </c>
      <c r="AQ22">
        <v>651</v>
      </c>
      <c r="AR22">
        <v>7423</v>
      </c>
      <c r="AS22">
        <v>1279</v>
      </c>
      <c r="AT22">
        <v>9329</v>
      </c>
      <c r="AU22">
        <v>37957</v>
      </c>
      <c r="AV22">
        <v>2790</v>
      </c>
      <c r="AW22">
        <v>513</v>
      </c>
      <c r="AX22">
        <v>9164</v>
      </c>
      <c r="AY22">
        <v>6107</v>
      </c>
      <c r="AZ22">
        <v>1632</v>
      </c>
      <c r="BA22">
        <v>6861</v>
      </c>
    </row>
    <row r="23" spans="1:53" x14ac:dyDescent="0.75">
      <c r="A23" t="s">
        <v>150</v>
      </c>
      <c r="B23" t="s">
        <v>151</v>
      </c>
      <c r="C23">
        <v>152.20000000000002</v>
      </c>
      <c r="D23">
        <v>127.5</v>
      </c>
      <c r="E23">
        <v>167.5</v>
      </c>
      <c r="F23">
        <v>131.80000000000001</v>
      </c>
      <c r="G23">
        <v>111.19999999999999</v>
      </c>
      <c r="H23">
        <v>105.19999999999999</v>
      </c>
      <c r="I23">
        <v>118.6</v>
      </c>
      <c r="J23">
        <v>218.2</v>
      </c>
      <c r="K23">
        <v>119.2</v>
      </c>
      <c r="L23">
        <v>96.300000000000011</v>
      </c>
      <c r="M23">
        <v>246.1</v>
      </c>
      <c r="N23">
        <v>114.60000000000001</v>
      </c>
      <c r="O23">
        <v>237.7</v>
      </c>
      <c r="P23">
        <v>132.10000000000002</v>
      </c>
      <c r="Q23">
        <v>113.2</v>
      </c>
      <c r="R23">
        <v>411.4</v>
      </c>
      <c r="S23">
        <v>92</v>
      </c>
      <c r="T23">
        <v>119.3</v>
      </c>
      <c r="U23">
        <v>113.69999999999999</v>
      </c>
      <c r="V23">
        <v>89.3</v>
      </c>
      <c r="W23">
        <v>108.9</v>
      </c>
      <c r="X23">
        <v>84.1</v>
      </c>
      <c r="Y23">
        <v>217.39999999999998</v>
      </c>
      <c r="Z23">
        <v>238.79999999999998</v>
      </c>
      <c r="AA23">
        <v>139.5</v>
      </c>
      <c r="AB23">
        <v>118.5</v>
      </c>
      <c r="AC23">
        <v>106.1</v>
      </c>
      <c r="AD23">
        <v>96.7</v>
      </c>
      <c r="AE23">
        <v>120.3</v>
      </c>
      <c r="AF23">
        <v>88</v>
      </c>
      <c r="AG23">
        <v>119.2</v>
      </c>
      <c r="AH23">
        <v>220</v>
      </c>
      <c r="AI23">
        <v>150</v>
      </c>
      <c r="AJ23">
        <v>92.100000000000009</v>
      </c>
      <c r="AK23">
        <v>188.79999999999998</v>
      </c>
      <c r="AL23">
        <v>112.6</v>
      </c>
      <c r="AM23">
        <v>79.900000000000006</v>
      </c>
      <c r="AN23">
        <v>115</v>
      </c>
      <c r="AO23">
        <v>92.300000000000011</v>
      </c>
      <c r="AP23">
        <v>114</v>
      </c>
      <c r="AQ23">
        <v>255.79999999999998</v>
      </c>
      <c r="AR23">
        <v>110.7</v>
      </c>
      <c r="AS23">
        <v>100.3</v>
      </c>
      <c r="AT23">
        <v>109.5</v>
      </c>
      <c r="AU23">
        <v>101.7</v>
      </c>
      <c r="AV23">
        <v>90.9</v>
      </c>
      <c r="AW23">
        <v>179.8</v>
      </c>
      <c r="AX23">
        <v>100.60000000000001</v>
      </c>
      <c r="AY23">
        <v>126.5</v>
      </c>
      <c r="AZ23">
        <v>83.9</v>
      </c>
      <c r="BA23">
        <v>104.7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34B29-EC1C-4EC0-8B53-60236E000FD5}">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3042</v>
      </c>
      <c r="D2">
        <v>20055</v>
      </c>
      <c r="E2">
        <v>14</v>
      </c>
      <c r="F2">
        <v>162</v>
      </c>
      <c r="G2">
        <v>8172</v>
      </c>
      <c r="H2">
        <v>4651</v>
      </c>
      <c r="I2">
        <v>11922</v>
      </c>
      <c r="J2">
        <v>559</v>
      </c>
      <c r="K2">
        <v>9313</v>
      </c>
      <c r="L2">
        <v>4870</v>
      </c>
      <c r="M2">
        <v>19066</v>
      </c>
      <c r="N2">
        <v>5321</v>
      </c>
      <c r="O2">
        <v>3563</v>
      </c>
      <c r="P2">
        <v>18856</v>
      </c>
      <c r="Q2">
        <v>11086</v>
      </c>
      <c r="R2">
        <v>896</v>
      </c>
      <c r="S2">
        <v>1361</v>
      </c>
      <c r="T2">
        <v>15809</v>
      </c>
      <c r="U2">
        <v>7771</v>
      </c>
      <c r="V2">
        <v>5935</v>
      </c>
      <c r="W2">
        <v>5145</v>
      </c>
      <c r="X2">
        <v>7839</v>
      </c>
      <c r="Y2">
        <v>1002</v>
      </c>
      <c r="Z2">
        <v>1906</v>
      </c>
      <c r="AA2">
        <v>10723</v>
      </c>
      <c r="AB2">
        <v>4654</v>
      </c>
      <c r="AC2">
        <v>5680</v>
      </c>
      <c r="AD2">
        <v>5690</v>
      </c>
      <c r="AE2">
        <v>2516</v>
      </c>
      <c r="AF2">
        <v>3516</v>
      </c>
      <c r="AG2">
        <v>3434</v>
      </c>
      <c r="AH2">
        <v>1379</v>
      </c>
      <c r="AI2">
        <v>5342</v>
      </c>
      <c r="AJ2">
        <v>3125</v>
      </c>
      <c r="AK2">
        <v>10817</v>
      </c>
      <c r="AL2">
        <v>11133</v>
      </c>
      <c r="AM2">
        <v>3755.08</v>
      </c>
      <c r="AN2">
        <v>12454</v>
      </c>
      <c r="AO2">
        <v>7044</v>
      </c>
      <c r="AP2">
        <v>5019</v>
      </c>
      <c r="AQ2">
        <v>548</v>
      </c>
      <c r="AR2">
        <v>8713</v>
      </c>
      <c r="AS2">
        <v>1546</v>
      </c>
      <c r="AT2">
        <v>7095</v>
      </c>
      <c r="AU2">
        <v>42056</v>
      </c>
      <c r="AV2">
        <v>2357</v>
      </c>
      <c r="AW2">
        <v>184</v>
      </c>
      <c r="AX2">
        <v>8584</v>
      </c>
      <c r="AY2">
        <v>5504</v>
      </c>
      <c r="AZ2">
        <v>3948</v>
      </c>
      <c r="BA2">
        <v>5659</v>
      </c>
    </row>
    <row r="3" spans="1:53" x14ac:dyDescent="0.75">
      <c r="A3" t="s">
        <v>1</v>
      </c>
      <c r="B3" t="s">
        <v>132</v>
      </c>
      <c r="C3">
        <v>84</v>
      </c>
      <c r="D3">
        <v>887</v>
      </c>
      <c r="E3">
        <v>0</v>
      </c>
      <c r="F3">
        <v>-3</v>
      </c>
      <c r="G3">
        <v>147</v>
      </c>
      <c r="H3">
        <v>3922</v>
      </c>
      <c r="I3">
        <v>1130</v>
      </c>
      <c r="J3">
        <v>46</v>
      </c>
      <c r="K3">
        <v>1064</v>
      </c>
      <c r="L3">
        <v>1039</v>
      </c>
      <c r="M3">
        <v>19</v>
      </c>
      <c r="N3">
        <v>1766</v>
      </c>
      <c r="O3">
        <v>0</v>
      </c>
      <c r="P3">
        <v>753</v>
      </c>
      <c r="Q3">
        <v>1383</v>
      </c>
      <c r="R3">
        <v>0</v>
      </c>
      <c r="S3" t="s">
        <v>134</v>
      </c>
      <c r="T3">
        <v>2345</v>
      </c>
      <c r="U3">
        <v>3546</v>
      </c>
      <c r="V3">
        <v>1105</v>
      </c>
      <c r="W3">
        <v>1167</v>
      </c>
      <c r="X3">
        <v>789</v>
      </c>
      <c r="Y3">
        <v>3</v>
      </c>
      <c r="Z3">
        <v>0</v>
      </c>
      <c r="AA3">
        <v>1989</v>
      </c>
      <c r="AB3">
        <v>1241</v>
      </c>
      <c r="AC3">
        <v>282</v>
      </c>
      <c r="AD3">
        <v>3240</v>
      </c>
      <c r="AE3">
        <v>1131</v>
      </c>
      <c r="AF3">
        <v>1629</v>
      </c>
      <c r="AG3">
        <v>201</v>
      </c>
      <c r="AH3">
        <v>24</v>
      </c>
      <c r="AI3">
        <v>0</v>
      </c>
      <c r="AJ3">
        <v>523</v>
      </c>
      <c r="AK3">
        <v>0</v>
      </c>
      <c r="AL3">
        <v>1842</v>
      </c>
      <c r="AM3">
        <v>2035</v>
      </c>
      <c r="AN3">
        <v>3071</v>
      </c>
      <c r="AO3">
        <v>103</v>
      </c>
      <c r="AP3">
        <v>0</v>
      </c>
      <c r="AQ3">
        <v>0</v>
      </c>
      <c r="AR3">
        <v>1326</v>
      </c>
      <c r="AS3">
        <v>164</v>
      </c>
      <c r="AT3">
        <v>1490</v>
      </c>
      <c r="AU3">
        <v>5212</v>
      </c>
      <c r="AV3">
        <v>893</v>
      </c>
      <c r="AW3">
        <v>0</v>
      </c>
      <c r="AX3">
        <v>371</v>
      </c>
      <c r="AY3">
        <v>1717</v>
      </c>
      <c r="AZ3">
        <v>2679</v>
      </c>
      <c r="BA3">
        <v>3915</v>
      </c>
    </row>
    <row r="4" spans="1:53" x14ac:dyDescent="0.75">
      <c r="A4" t="s">
        <v>2</v>
      </c>
      <c r="B4" t="s">
        <v>133</v>
      </c>
      <c r="C4">
        <v>3</v>
      </c>
      <c r="D4" t="s">
        <v>134</v>
      </c>
      <c r="E4" t="s">
        <v>134</v>
      </c>
      <c r="F4" t="s">
        <v>134</v>
      </c>
      <c r="G4">
        <v>24</v>
      </c>
      <c r="H4">
        <v>14</v>
      </c>
      <c r="I4" t="s">
        <v>134</v>
      </c>
      <c r="J4">
        <v>80</v>
      </c>
      <c r="K4">
        <v>4</v>
      </c>
      <c r="L4">
        <v>4</v>
      </c>
      <c r="M4">
        <v>3</v>
      </c>
      <c r="N4">
        <v>3</v>
      </c>
      <c r="O4" t="s">
        <v>134</v>
      </c>
      <c r="P4">
        <v>10</v>
      </c>
      <c r="Q4">
        <v>18</v>
      </c>
      <c r="R4">
        <v>607</v>
      </c>
      <c r="S4">
        <v>0.03</v>
      </c>
      <c r="T4">
        <v>5</v>
      </c>
      <c r="U4">
        <v>10</v>
      </c>
      <c r="V4">
        <v>10</v>
      </c>
      <c r="W4">
        <v>7</v>
      </c>
      <c r="X4">
        <v>1</v>
      </c>
      <c r="Y4">
        <v>2</v>
      </c>
      <c r="Z4" t="s">
        <v>134</v>
      </c>
      <c r="AA4">
        <v>8</v>
      </c>
      <c r="AB4">
        <v>3</v>
      </c>
      <c r="AC4">
        <v>1</v>
      </c>
      <c r="AD4">
        <v>8</v>
      </c>
      <c r="AE4">
        <v>1</v>
      </c>
      <c r="AF4">
        <v>4</v>
      </c>
      <c r="AG4">
        <v>1</v>
      </c>
      <c r="AH4">
        <v>3</v>
      </c>
      <c r="AI4">
        <v>3</v>
      </c>
      <c r="AJ4" t="s">
        <v>134</v>
      </c>
      <c r="AK4" t="s">
        <v>134</v>
      </c>
      <c r="AL4">
        <v>8</v>
      </c>
      <c r="AM4">
        <v>6</v>
      </c>
      <c r="AN4">
        <v>14</v>
      </c>
      <c r="AO4" t="s">
        <v>134</v>
      </c>
      <c r="AP4" t="s">
        <v>134</v>
      </c>
      <c r="AQ4" t="s">
        <v>134</v>
      </c>
      <c r="AR4">
        <v>11</v>
      </c>
      <c r="AS4" t="s">
        <v>134</v>
      </c>
      <c r="AT4">
        <v>12</v>
      </c>
      <c r="AU4">
        <v>15</v>
      </c>
      <c r="AV4">
        <v>2</v>
      </c>
      <c r="AW4" t="s">
        <v>134</v>
      </c>
      <c r="AX4" t="s">
        <v>134</v>
      </c>
      <c r="AY4">
        <v>5</v>
      </c>
      <c r="AZ4">
        <v>2</v>
      </c>
      <c r="BA4">
        <v>33</v>
      </c>
    </row>
    <row r="5" spans="1:53" x14ac:dyDescent="0.75">
      <c r="A5" t="s">
        <v>3</v>
      </c>
      <c r="B5" t="s">
        <v>135</v>
      </c>
      <c r="C5">
        <v>0</v>
      </c>
      <c r="D5">
        <v>0</v>
      </c>
      <c r="E5">
        <v>0</v>
      </c>
      <c r="F5">
        <v>0</v>
      </c>
      <c r="G5">
        <v>0</v>
      </c>
      <c r="H5">
        <v>0</v>
      </c>
      <c r="I5">
        <v>0</v>
      </c>
      <c r="J5">
        <v>0</v>
      </c>
      <c r="K5">
        <v>0</v>
      </c>
      <c r="L5">
        <v>0</v>
      </c>
      <c r="M5">
        <v>0</v>
      </c>
      <c r="N5">
        <v>0</v>
      </c>
      <c r="O5">
        <v>0</v>
      </c>
      <c r="P5">
        <v>74</v>
      </c>
      <c r="Q5" t="s">
        <v>134</v>
      </c>
      <c r="R5">
        <v>0</v>
      </c>
      <c r="S5">
        <v>0</v>
      </c>
      <c r="T5">
        <v>0</v>
      </c>
      <c r="U5">
        <v>0</v>
      </c>
      <c r="V5">
        <v>1</v>
      </c>
      <c r="W5">
        <v>0</v>
      </c>
      <c r="X5">
        <v>0</v>
      </c>
      <c r="Y5">
        <v>0</v>
      </c>
      <c r="Z5">
        <v>0</v>
      </c>
      <c r="AA5">
        <v>105</v>
      </c>
      <c r="AB5">
        <v>0</v>
      </c>
      <c r="AC5">
        <v>0</v>
      </c>
      <c r="AD5">
        <v>0</v>
      </c>
      <c r="AE5">
        <v>41</v>
      </c>
      <c r="AF5">
        <v>0</v>
      </c>
      <c r="AG5">
        <v>0</v>
      </c>
      <c r="AH5">
        <v>0</v>
      </c>
      <c r="AI5">
        <v>0</v>
      </c>
      <c r="AJ5">
        <v>0</v>
      </c>
      <c r="AK5">
        <v>0</v>
      </c>
      <c r="AL5">
        <v>0</v>
      </c>
      <c r="AM5">
        <v>0</v>
      </c>
      <c r="AN5" t="s">
        <v>134</v>
      </c>
      <c r="AO5">
        <v>0</v>
      </c>
      <c r="AP5">
        <v>0</v>
      </c>
      <c r="AQ5">
        <v>0</v>
      </c>
      <c r="AR5">
        <v>0</v>
      </c>
      <c r="AS5">
        <v>0</v>
      </c>
      <c r="AT5">
        <v>0</v>
      </c>
      <c r="AU5">
        <v>5</v>
      </c>
      <c r="AV5">
        <v>0</v>
      </c>
      <c r="AW5">
        <v>0</v>
      </c>
      <c r="AX5">
        <v>0</v>
      </c>
      <c r="AY5">
        <v>1</v>
      </c>
      <c r="AZ5">
        <v>0</v>
      </c>
      <c r="BA5">
        <v>0</v>
      </c>
    </row>
    <row r="6" spans="1:53" x14ac:dyDescent="0.75">
      <c r="A6" t="s">
        <v>4</v>
      </c>
      <c r="B6" t="s">
        <v>136</v>
      </c>
      <c r="C6">
        <v>1069</v>
      </c>
      <c r="D6">
        <v>11531</v>
      </c>
      <c r="E6">
        <v>7</v>
      </c>
      <c r="F6">
        <v>128</v>
      </c>
      <c r="G6">
        <v>4837</v>
      </c>
      <c r="H6">
        <v>340</v>
      </c>
      <c r="I6">
        <v>5500</v>
      </c>
      <c r="J6">
        <v>303</v>
      </c>
      <c r="K6">
        <v>4063</v>
      </c>
      <c r="L6">
        <v>2011</v>
      </c>
      <c r="M6">
        <v>9767</v>
      </c>
      <c r="N6">
        <v>1542</v>
      </c>
      <c r="O6">
        <v>2115</v>
      </c>
      <c r="P6">
        <v>13879</v>
      </c>
      <c r="Q6">
        <v>4868</v>
      </c>
      <c r="R6">
        <v>0</v>
      </c>
      <c r="S6">
        <v>510</v>
      </c>
      <c r="T6">
        <v>2123</v>
      </c>
      <c r="U6">
        <v>2954</v>
      </c>
      <c r="V6">
        <v>824</v>
      </c>
      <c r="W6">
        <v>259</v>
      </c>
      <c r="X6">
        <v>5949</v>
      </c>
      <c r="Y6">
        <v>283</v>
      </c>
      <c r="Z6">
        <v>1390</v>
      </c>
      <c r="AA6">
        <v>4902</v>
      </c>
      <c r="AB6">
        <v>1261</v>
      </c>
      <c r="AC6">
        <v>4714</v>
      </c>
      <c r="AD6">
        <v>680</v>
      </c>
      <c r="AE6">
        <v>98</v>
      </c>
      <c r="AF6">
        <v>125</v>
      </c>
      <c r="AG6">
        <v>2155</v>
      </c>
      <c r="AH6">
        <v>226</v>
      </c>
      <c r="AI6">
        <v>2525</v>
      </c>
      <c r="AJ6">
        <v>1174</v>
      </c>
      <c r="AK6">
        <v>4904</v>
      </c>
      <c r="AL6">
        <v>4072</v>
      </c>
      <c r="AM6">
        <v>168</v>
      </c>
      <c r="AN6">
        <v>7182</v>
      </c>
      <c r="AO6">
        <v>3295</v>
      </c>
      <c r="AP6">
        <v>2050</v>
      </c>
      <c r="AQ6">
        <v>445</v>
      </c>
      <c r="AR6">
        <v>1824</v>
      </c>
      <c r="AS6">
        <v>163</v>
      </c>
      <c r="AT6">
        <v>1218</v>
      </c>
      <c r="AU6">
        <v>20228</v>
      </c>
      <c r="AV6">
        <v>1078</v>
      </c>
      <c r="AW6">
        <v>0.11</v>
      </c>
      <c r="AX6">
        <v>1543</v>
      </c>
      <c r="AY6">
        <v>2422</v>
      </c>
      <c r="AZ6">
        <v>225</v>
      </c>
      <c r="BA6">
        <v>1244</v>
      </c>
    </row>
    <row r="7" spans="1:53" x14ac:dyDescent="0.75">
      <c r="A7" t="s">
        <v>5</v>
      </c>
      <c r="B7" t="s">
        <v>137</v>
      </c>
      <c r="C7">
        <v>0</v>
      </c>
      <c r="D7">
        <v>50</v>
      </c>
      <c r="E7">
        <v>0</v>
      </c>
      <c r="F7">
        <v>12</v>
      </c>
      <c r="G7">
        <v>0</v>
      </c>
      <c r="H7">
        <v>1</v>
      </c>
      <c r="I7">
        <v>0</v>
      </c>
      <c r="J7">
        <v>0</v>
      </c>
      <c r="K7">
        <v>0</v>
      </c>
      <c r="L7">
        <v>0</v>
      </c>
      <c r="M7">
        <v>111</v>
      </c>
      <c r="N7">
        <v>0</v>
      </c>
      <c r="O7">
        <v>0</v>
      </c>
      <c r="P7">
        <v>0.01</v>
      </c>
      <c r="Q7">
        <v>0</v>
      </c>
      <c r="R7">
        <v>0</v>
      </c>
      <c r="S7">
        <v>0</v>
      </c>
      <c r="T7">
        <v>17</v>
      </c>
      <c r="U7">
        <v>209</v>
      </c>
      <c r="V7">
        <v>0</v>
      </c>
      <c r="W7">
        <v>0</v>
      </c>
      <c r="X7">
        <v>161</v>
      </c>
      <c r="Y7">
        <v>0</v>
      </c>
      <c r="Z7">
        <v>0</v>
      </c>
      <c r="AA7">
        <v>122</v>
      </c>
      <c r="AB7">
        <v>0</v>
      </c>
      <c r="AC7">
        <v>0</v>
      </c>
      <c r="AD7">
        <v>0</v>
      </c>
      <c r="AE7">
        <v>1</v>
      </c>
      <c r="AF7">
        <v>0</v>
      </c>
      <c r="AG7">
        <v>0</v>
      </c>
      <c r="AH7">
        <v>0</v>
      </c>
      <c r="AI7">
        <v>20</v>
      </c>
      <c r="AJ7">
        <v>0</v>
      </c>
      <c r="AK7">
        <v>0</v>
      </c>
      <c r="AL7">
        <v>0</v>
      </c>
      <c r="AM7">
        <v>1</v>
      </c>
      <c r="AN7">
        <v>68</v>
      </c>
      <c r="AO7">
        <v>0</v>
      </c>
      <c r="AP7">
        <v>0</v>
      </c>
      <c r="AQ7">
        <v>0</v>
      </c>
      <c r="AR7">
        <v>0</v>
      </c>
      <c r="AS7">
        <v>0</v>
      </c>
      <c r="AT7">
        <v>1</v>
      </c>
      <c r="AU7">
        <v>241</v>
      </c>
      <c r="AV7">
        <v>0</v>
      </c>
      <c r="AW7">
        <v>0</v>
      </c>
      <c r="AX7">
        <v>22</v>
      </c>
      <c r="AY7">
        <v>0</v>
      </c>
      <c r="AZ7">
        <v>32</v>
      </c>
      <c r="BA7">
        <v>0</v>
      </c>
    </row>
    <row r="8" spans="1:53" x14ac:dyDescent="0.75">
      <c r="A8" t="s">
        <v>12</v>
      </c>
      <c r="B8" t="s">
        <v>131</v>
      </c>
      <c r="C8">
        <v>1156</v>
      </c>
      <c r="D8">
        <v>12468</v>
      </c>
      <c r="E8">
        <v>7</v>
      </c>
      <c r="F8">
        <v>137</v>
      </c>
      <c r="G8">
        <v>5008</v>
      </c>
      <c r="H8">
        <v>4277</v>
      </c>
      <c r="I8">
        <v>6630</v>
      </c>
      <c r="J8">
        <v>429</v>
      </c>
      <c r="K8">
        <v>5131</v>
      </c>
      <c r="L8">
        <v>3054</v>
      </c>
      <c r="M8">
        <v>9900</v>
      </c>
      <c r="N8">
        <v>3311</v>
      </c>
      <c r="O8">
        <v>2115</v>
      </c>
      <c r="P8">
        <v>14716.01</v>
      </c>
      <c r="Q8">
        <v>6269</v>
      </c>
      <c r="R8">
        <v>607</v>
      </c>
      <c r="S8">
        <v>510.03</v>
      </c>
      <c r="T8">
        <v>4490</v>
      </c>
      <c r="U8">
        <v>6719</v>
      </c>
      <c r="V8">
        <v>1940</v>
      </c>
      <c r="W8">
        <v>1433</v>
      </c>
      <c r="X8">
        <v>6900</v>
      </c>
      <c r="Y8">
        <v>288</v>
      </c>
      <c r="Z8">
        <v>1390</v>
      </c>
      <c r="AA8">
        <v>7126</v>
      </c>
      <c r="AB8">
        <v>2505</v>
      </c>
      <c r="AC8">
        <v>4997</v>
      </c>
      <c r="AD8">
        <v>3928</v>
      </c>
      <c r="AE8">
        <v>1272</v>
      </c>
      <c r="AF8">
        <v>1758</v>
      </c>
      <c r="AG8">
        <v>2357</v>
      </c>
      <c r="AH8">
        <v>253</v>
      </c>
      <c r="AI8">
        <v>2548</v>
      </c>
      <c r="AJ8">
        <v>1697</v>
      </c>
      <c r="AK8">
        <v>4904</v>
      </c>
      <c r="AL8">
        <v>5922</v>
      </c>
      <c r="AM8">
        <v>2210</v>
      </c>
      <c r="AN8">
        <v>10335</v>
      </c>
      <c r="AO8">
        <v>3398</v>
      </c>
      <c r="AP8">
        <v>2050</v>
      </c>
      <c r="AQ8">
        <v>445</v>
      </c>
      <c r="AR8">
        <v>3161</v>
      </c>
      <c r="AS8">
        <v>327</v>
      </c>
      <c r="AT8">
        <v>2721</v>
      </c>
      <c r="AU8">
        <v>25701</v>
      </c>
      <c r="AV8">
        <v>1973</v>
      </c>
      <c r="AW8">
        <v>0.11</v>
      </c>
      <c r="AX8">
        <v>1936</v>
      </c>
      <c r="AY8">
        <v>4145</v>
      </c>
      <c r="AZ8">
        <v>2938</v>
      </c>
      <c r="BA8">
        <v>5192</v>
      </c>
    </row>
    <row r="9" spans="1:53" x14ac:dyDescent="0.75">
      <c r="A9" t="s">
        <v>138</v>
      </c>
      <c r="B9" t="s">
        <v>139</v>
      </c>
      <c r="C9">
        <v>1388</v>
      </c>
      <c r="D9">
        <v>6798</v>
      </c>
      <c r="E9">
        <v>0</v>
      </c>
      <c r="F9">
        <v>0</v>
      </c>
      <c r="G9">
        <v>2500</v>
      </c>
      <c r="H9">
        <v>0</v>
      </c>
      <c r="I9">
        <v>4181</v>
      </c>
      <c r="J9">
        <v>0</v>
      </c>
      <c r="K9">
        <v>2986</v>
      </c>
      <c r="L9">
        <v>1339</v>
      </c>
      <c r="M9">
        <v>1379</v>
      </c>
      <c r="N9">
        <v>0</v>
      </c>
      <c r="O9">
        <v>1250</v>
      </c>
      <c r="P9">
        <v>2549</v>
      </c>
      <c r="Q9">
        <v>3723</v>
      </c>
      <c r="R9">
        <v>0</v>
      </c>
      <c r="S9">
        <v>0</v>
      </c>
      <c r="T9">
        <v>8831</v>
      </c>
      <c r="U9">
        <v>0</v>
      </c>
      <c r="V9">
        <v>0</v>
      </c>
      <c r="W9">
        <v>913</v>
      </c>
      <c r="X9">
        <v>629</v>
      </c>
      <c r="Y9">
        <v>0</v>
      </c>
      <c r="Z9">
        <v>0</v>
      </c>
      <c r="AA9">
        <v>2526</v>
      </c>
      <c r="AB9">
        <v>467</v>
      </c>
      <c r="AC9">
        <v>516</v>
      </c>
      <c r="AD9">
        <v>920</v>
      </c>
      <c r="AE9">
        <v>0</v>
      </c>
      <c r="AF9">
        <v>600</v>
      </c>
      <c r="AG9">
        <v>0</v>
      </c>
      <c r="AH9">
        <v>929</v>
      </c>
      <c r="AI9">
        <v>2438</v>
      </c>
      <c r="AJ9">
        <v>0</v>
      </c>
      <c r="AK9">
        <v>2452</v>
      </c>
      <c r="AL9">
        <v>3925</v>
      </c>
      <c r="AM9">
        <v>0</v>
      </c>
      <c r="AN9">
        <v>1631</v>
      </c>
      <c r="AO9">
        <v>0</v>
      </c>
      <c r="AP9">
        <v>0</v>
      </c>
      <c r="AQ9">
        <v>0</v>
      </c>
      <c r="AR9">
        <v>5023</v>
      </c>
      <c r="AS9">
        <v>0</v>
      </c>
      <c r="AT9">
        <v>3503</v>
      </c>
      <c r="AU9">
        <v>3787</v>
      </c>
      <c r="AV9">
        <v>0</v>
      </c>
      <c r="AW9">
        <v>0</v>
      </c>
      <c r="AX9">
        <v>816</v>
      </c>
      <c r="AY9">
        <v>897</v>
      </c>
      <c r="AZ9">
        <v>0</v>
      </c>
      <c r="BA9">
        <v>0</v>
      </c>
    </row>
    <row r="10" spans="1:53" x14ac:dyDescent="0.75">
      <c r="A10" t="s">
        <v>6</v>
      </c>
      <c r="B10" t="s">
        <v>140</v>
      </c>
      <c r="C10">
        <v>258</v>
      </c>
      <c r="D10">
        <v>238</v>
      </c>
      <c r="E10">
        <v>0</v>
      </c>
      <c r="F10">
        <v>0</v>
      </c>
      <c r="G10">
        <v>101</v>
      </c>
      <c r="H10">
        <v>146</v>
      </c>
      <c r="I10">
        <v>849</v>
      </c>
      <c r="J10">
        <v>116</v>
      </c>
      <c r="K10">
        <v>401</v>
      </c>
      <c r="L10">
        <v>308</v>
      </c>
      <c r="M10">
        <v>1569</v>
      </c>
      <c r="N10">
        <v>76</v>
      </c>
      <c r="O10">
        <v>29</v>
      </c>
      <c r="P10">
        <v>20</v>
      </c>
      <c r="Q10">
        <v>293</v>
      </c>
      <c r="R10" t="s">
        <v>134</v>
      </c>
      <c r="S10">
        <v>554</v>
      </c>
      <c r="T10">
        <v>8</v>
      </c>
      <c r="U10">
        <v>34</v>
      </c>
      <c r="V10">
        <v>63</v>
      </c>
      <c r="W10">
        <v>1</v>
      </c>
      <c r="X10">
        <v>83</v>
      </c>
      <c r="Y10">
        <v>270</v>
      </c>
      <c r="Z10">
        <v>79</v>
      </c>
      <c r="AA10">
        <v>94</v>
      </c>
      <c r="AB10">
        <v>64</v>
      </c>
      <c r="AC10">
        <v>0</v>
      </c>
      <c r="AD10">
        <v>119</v>
      </c>
      <c r="AE10">
        <v>660</v>
      </c>
      <c r="AF10">
        <v>70</v>
      </c>
      <c r="AG10">
        <v>62</v>
      </c>
      <c r="AH10">
        <v>109</v>
      </c>
      <c r="AI10">
        <v>1</v>
      </c>
      <c r="AJ10" t="s">
        <v>134</v>
      </c>
      <c r="AK10">
        <v>2411</v>
      </c>
      <c r="AL10">
        <v>419</v>
      </c>
      <c r="AM10">
        <v>118</v>
      </c>
      <c r="AN10">
        <v>45</v>
      </c>
      <c r="AO10">
        <v>160</v>
      </c>
      <c r="AP10">
        <v>2308</v>
      </c>
      <c r="AQ10" t="s">
        <v>134</v>
      </c>
      <c r="AR10">
        <v>204</v>
      </c>
      <c r="AS10">
        <v>276</v>
      </c>
      <c r="AT10">
        <v>818</v>
      </c>
      <c r="AU10">
        <v>60</v>
      </c>
      <c r="AV10">
        <v>41</v>
      </c>
      <c r="AW10">
        <v>104</v>
      </c>
      <c r="AX10">
        <v>5097</v>
      </c>
      <c r="AY10">
        <v>135</v>
      </c>
      <c r="AZ10">
        <v>48</v>
      </c>
      <c r="BA10">
        <v>406</v>
      </c>
    </row>
    <row r="11" spans="1:53" x14ac:dyDescent="0.75">
      <c r="A11" t="s">
        <v>7</v>
      </c>
      <c r="B11" t="s">
        <v>141</v>
      </c>
      <c r="C11">
        <v>55</v>
      </c>
      <c r="D11">
        <v>314</v>
      </c>
      <c r="E11">
        <v>0</v>
      </c>
      <c r="F11">
        <v>0.34</v>
      </c>
      <c r="G11">
        <v>4</v>
      </c>
      <c r="H11">
        <v>226</v>
      </c>
      <c r="I11">
        <v>0</v>
      </c>
      <c r="J11">
        <v>11</v>
      </c>
      <c r="K11">
        <v>77</v>
      </c>
      <c r="L11">
        <v>0</v>
      </c>
      <c r="M11">
        <v>1062</v>
      </c>
      <c r="N11">
        <v>1538</v>
      </c>
      <c r="O11">
        <v>1</v>
      </c>
      <c r="P11">
        <v>0</v>
      </c>
      <c r="Q11">
        <v>0</v>
      </c>
      <c r="R11">
        <v>54</v>
      </c>
      <c r="S11">
        <v>207</v>
      </c>
      <c r="T11">
        <v>2243</v>
      </c>
      <c r="U11">
        <v>857</v>
      </c>
      <c r="V11">
        <v>3880</v>
      </c>
      <c r="W11">
        <v>2779</v>
      </c>
      <c r="X11">
        <v>0</v>
      </c>
      <c r="Y11">
        <v>228</v>
      </c>
      <c r="Z11">
        <v>19</v>
      </c>
      <c r="AA11">
        <v>801</v>
      </c>
      <c r="AB11">
        <v>1360</v>
      </c>
      <c r="AC11">
        <v>0</v>
      </c>
      <c r="AD11">
        <v>660</v>
      </c>
      <c r="AE11">
        <v>542</v>
      </c>
      <c r="AF11">
        <v>1074</v>
      </c>
      <c r="AG11">
        <v>17</v>
      </c>
      <c r="AH11">
        <v>39</v>
      </c>
      <c r="AI11">
        <v>1</v>
      </c>
      <c r="AJ11">
        <v>1186</v>
      </c>
      <c r="AK11">
        <v>509</v>
      </c>
      <c r="AL11">
        <v>44</v>
      </c>
      <c r="AM11">
        <v>1426</v>
      </c>
      <c r="AN11">
        <v>268</v>
      </c>
      <c r="AO11">
        <v>3441</v>
      </c>
      <c r="AP11">
        <v>475</v>
      </c>
      <c r="AQ11">
        <v>16</v>
      </c>
      <c r="AR11">
        <v>0</v>
      </c>
      <c r="AS11">
        <v>931</v>
      </c>
      <c r="AT11" t="s">
        <v>134</v>
      </c>
      <c r="AU11">
        <v>10229</v>
      </c>
      <c r="AV11">
        <v>36</v>
      </c>
      <c r="AW11">
        <v>30</v>
      </c>
      <c r="AX11">
        <v>613</v>
      </c>
      <c r="AY11">
        <v>169</v>
      </c>
      <c r="AZ11">
        <v>946</v>
      </c>
      <c r="BA11">
        <v>0</v>
      </c>
    </row>
    <row r="12" spans="1:53" x14ac:dyDescent="0.75">
      <c r="A12" t="s">
        <v>8</v>
      </c>
      <c r="B12" t="s">
        <v>142</v>
      </c>
      <c r="C12">
        <v>32</v>
      </c>
      <c r="D12">
        <v>140</v>
      </c>
      <c r="E12">
        <v>5</v>
      </c>
      <c r="F12" t="s">
        <v>134</v>
      </c>
      <c r="G12">
        <v>275</v>
      </c>
      <c r="H12" t="s">
        <v>134</v>
      </c>
      <c r="I12">
        <v>260</v>
      </c>
      <c r="J12">
        <v>3</v>
      </c>
      <c r="K12" t="s">
        <v>134</v>
      </c>
      <c r="L12">
        <v>78</v>
      </c>
      <c r="M12">
        <v>416</v>
      </c>
      <c r="N12">
        <v>11</v>
      </c>
      <c r="O12">
        <v>31</v>
      </c>
      <c r="P12">
        <v>288</v>
      </c>
      <c r="Q12">
        <v>427</v>
      </c>
      <c r="R12">
        <v>37</v>
      </c>
      <c r="S12">
        <v>37</v>
      </c>
      <c r="T12">
        <v>25</v>
      </c>
      <c r="U12">
        <v>34</v>
      </c>
      <c r="V12">
        <v>18</v>
      </c>
      <c r="W12" t="s">
        <v>134</v>
      </c>
      <c r="X12">
        <v>173</v>
      </c>
      <c r="Y12">
        <v>117</v>
      </c>
      <c r="Z12">
        <v>83</v>
      </c>
      <c r="AA12">
        <v>168</v>
      </c>
      <c r="AB12">
        <v>114</v>
      </c>
      <c r="AC12">
        <v>117</v>
      </c>
      <c r="AD12">
        <v>11</v>
      </c>
      <c r="AE12" t="s">
        <v>134</v>
      </c>
      <c r="AF12" t="s">
        <v>134</v>
      </c>
      <c r="AG12" t="s">
        <v>134</v>
      </c>
      <c r="AH12" t="s">
        <v>134</v>
      </c>
      <c r="AI12">
        <v>63</v>
      </c>
      <c r="AJ12" t="s">
        <v>134</v>
      </c>
      <c r="AK12">
        <v>141</v>
      </c>
      <c r="AL12">
        <v>147</v>
      </c>
      <c r="AM12">
        <v>0</v>
      </c>
      <c r="AN12">
        <v>26</v>
      </c>
      <c r="AO12">
        <v>29</v>
      </c>
      <c r="AP12">
        <v>82</v>
      </c>
      <c r="AQ12">
        <v>21</v>
      </c>
      <c r="AR12">
        <v>159</v>
      </c>
      <c r="AS12" t="s">
        <v>134</v>
      </c>
      <c r="AT12">
        <v>43</v>
      </c>
      <c r="AU12">
        <v>78</v>
      </c>
      <c r="AV12" t="s">
        <v>134</v>
      </c>
      <c r="AW12">
        <v>30</v>
      </c>
      <c r="AX12">
        <v>87</v>
      </c>
      <c r="AY12">
        <v>91</v>
      </c>
      <c r="AZ12">
        <v>0</v>
      </c>
      <c r="BA12">
        <v>38</v>
      </c>
    </row>
    <row r="13" spans="1:53" x14ac:dyDescent="0.75">
      <c r="A13" t="s">
        <v>9</v>
      </c>
      <c r="B13" t="s">
        <v>143</v>
      </c>
      <c r="C13">
        <v>0</v>
      </c>
      <c r="D13">
        <v>0</v>
      </c>
      <c r="E13">
        <v>0</v>
      </c>
      <c r="F13">
        <v>0</v>
      </c>
      <c r="G13">
        <v>0</v>
      </c>
      <c r="H13">
        <v>0</v>
      </c>
      <c r="I13">
        <v>0</v>
      </c>
      <c r="J13">
        <v>0</v>
      </c>
      <c r="K13">
        <v>0</v>
      </c>
      <c r="L13">
        <v>0</v>
      </c>
      <c r="M13">
        <v>912</v>
      </c>
      <c r="N13">
        <v>0</v>
      </c>
      <c r="O13">
        <v>0</v>
      </c>
      <c r="P13">
        <v>0</v>
      </c>
      <c r="Q13">
        <v>0</v>
      </c>
      <c r="R13">
        <v>31</v>
      </c>
      <c r="S13" t="s">
        <v>134</v>
      </c>
      <c r="T13">
        <v>0</v>
      </c>
      <c r="U13">
        <v>0</v>
      </c>
      <c r="V13">
        <v>0</v>
      </c>
      <c r="W13">
        <v>0</v>
      </c>
      <c r="X13">
        <v>0</v>
      </c>
      <c r="Y13">
        <v>0</v>
      </c>
      <c r="Z13">
        <v>0</v>
      </c>
      <c r="AA13">
        <v>0</v>
      </c>
      <c r="AB13">
        <v>0</v>
      </c>
      <c r="AC13">
        <v>0</v>
      </c>
      <c r="AD13">
        <v>0</v>
      </c>
      <c r="AE13">
        <v>0</v>
      </c>
      <c r="AF13">
        <v>0</v>
      </c>
      <c r="AG13">
        <v>392</v>
      </c>
      <c r="AH13">
        <v>0</v>
      </c>
      <c r="AI13">
        <v>0</v>
      </c>
      <c r="AJ13">
        <v>4</v>
      </c>
      <c r="AK13">
        <v>0</v>
      </c>
      <c r="AL13">
        <v>0</v>
      </c>
      <c r="AM13">
        <v>0</v>
      </c>
      <c r="AN13">
        <v>0</v>
      </c>
      <c r="AO13">
        <v>0</v>
      </c>
      <c r="AP13">
        <v>19</v>
      </c>
      <c r="AQ13">
        <v>0</v>
      </c>
      <c r="AR13">
        <v>0</v>
      </c>
      <c r="AS13">
        <v>0</v>
      </c>
      <c r="AT13">
        <v>0</v>
      </c>
      <c r="AU13">
        <v>0</v>
      </c>
      <c r="AV13">
        <v>47</v>
      </c>
      <c r="AW13">
        <v>0</v>
      </c>
      <c r="AX13">
        <v>0</v>
      </c>
      <c r="AY13">
        <v>0</v>
      </c>
      <c r="AZ13">
        <v>0</v>
      </c>
      <c r="BA13">
        <v>0</v>
      </c>
    </row>
    <row r="14" spans="1:53" x14ac:dyDescent="0.75">
      <c r="A14" t="s">
        <v>10</v>
      </c>
      <c r="B14" t="s">
        <v>144</v>
      </c>
      <c r="C14">
        <v>120</v>
      </c>
      <c r="D14">
        <v>98</v>
      </c>
      <c r="E14" t="s">
        <v>134</v>
      </c>
      <c r="F14">
        <v>17</v>
      </c>
      <c r="G14">
        <v>339</v>
      </c>
      <c r="H14">
        <v>3</v>
      </c>
      <c r="I14" t="s">
        <v>134</v>
      </c>
      <c r="J14" t="s">
        <v>134</v>
      </c>
      <c r="K14">
        <v>687</v>
      </c>
      <c r="L14">
        <v>88</v>
      </c>
      <c r="M14">
        <v>3812</v>
      </c>
      <c r="N14">
        <v>369</v>
      </c>
      <c r="O14">
        <v>83</v>
      </c>
      <c r="P14">
        <v>1080</v>
      </c>
      <c r="Q14">
        <v>447</v>
      </c>
      <c r="R14">
        <v>144</v>
      </c>
      <c r="S14">
        <v>39</v>
      </c>
      <c r="T14">
        <v>194</v>
      </c>
      <c r="U14">
        <v>87</v>
      </c>
      <c r="V14">
        <v>35</v>
      </c>
      <c r="W14">
        <v>13</v>
      </c>
      <c r="X14">
        <v>36</v>
      </c>
      <c r="Y14">
        <v>71</v>
      </c>
      <c r="Z14">
        <v>282</v>
      </c>
      <c r="AA14">
        <v>67</v>
      </c>
      <c r="AB14">
        <v>115</v>
      </c>
      <c r="AC14">
        <v>50</v>
      </c>
      <c r="AD14">
        <v>55</v>
      </c>
      <c r="AE14">
        <v>16</v>
      </c>
      <c r="AF14">
        <v>7</v>
      </c>
      <c r="AG14">
        <v>596</v>
      </c>
      <c r="AH14" t="s">
        <v>134</v>
      </c>
      <c r="AI14">
        <v>250</v>
      </c>
      <c r="AJ14">
        <v>229</v>
      </c>
      <c r="AK14">
        <v>329</v>
      </c>
      <c r="AL14">
        <v>657</v>
      </c>
      <c r="AM14">
        <v>0.08</v>
      </c>
      <c r="AN14">
        <v>90</v>
      </c>
      <c r="AO14">
        <v>16</v>
      </c>
      <c r="AP14">
        <v>82</v>
      </c>
      <c r="AQ14">
        <v>64</v>
      </c>
      <c r="AR14">
        <v>194</v>
      </c>
      <c r="AS14">
        <v>8</v>
      </c>
      <c r="AT14">
        <v>58</v>
      </c>
      <c r="AU14">
        <v>2184</v>
      </c>
      <c r="AV14">
        <v>247</v>
      </c>
      <c r="AW14">
        <v>19</v>
      </c>
      <c r="AX14">
        <v>25</v>
      </c>
      <c r="AY14">
        <v>66</v>
      </c>
      <c r="AZ14">
        <v>8</v>
      </c>
      <c r="BA14">
        <v>14</v>
      </c>
    </row>
    <row r="15" spans="1:53" x14ac:dyDescent="0.75">
      <c r="A15" t="s">
        <v>115</v>
      </c>
      <c r="B15" t="s">
        <v>145</v>
      </c>
      <c r="C15">
        <v>0</v>
      </c>
      <c r="D15">
        <v>0</v>
      </c>
      <c r="E15">
        <v>0</v>
      </c>
      <c r="F15">
        <v>0</v>
      </c>
      <c r="G15">
        <v>0</v>
      </c>
      <c r="H15">
        <v>0</v>
      </c>
      <c r="I15">
        <v>0</v>
      </c>
      <c r="J15">
        <v>0</v>
      </c>
      <c r="K15">
        <v>27</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465</v>
      </c>
      <c r="D16">
        <v>790</v>
      </c>
      <c r="E16">
        <v>5</v>
      </c>
      <c r="F16">
        <v>17.34</v>
      </c>
      <c r="G16">
        <v>719</v>
      </c>
      <c r="H16">
        <v>375</v>
      </c>
      <c r="I16">
        <v>1109</v>
      </c>
      <c r="J16">
        <v>130</v>
      </c>
      <c r="K16">
        <v>1192</v>
      </c>
      <c r="L16">
        <v>474</v>
      </c>
      <c r="M16">
        <v>7842</v>
      </c>
      <c r="N16">
        <v>1994</v>
      </c>
      <c r="O16">
        <v>144</v>
      </c>
      <c r="P16">
        <v>1388</v>
      </c>
      <c r="Q16">
        <v>1167</v>
      </c>
      <c r="R16">
        <v>266</v>
      </c>
      <c r="S16">
        <v>837</v>
      </c>
      <c r="T16">
        <v>2470</v>
      </c>
      <c r="U16">
        <v>1012</v>
      </c>
      <c r="V16">
        <v>3996</v>
      </c>
      <c r="W16">
        <v>2793</v>
      </c>
      <c r="X16">
        <v>292</v>
      </c>
      <c r="Y16">
        <v>686</v>
      </c>
      <c r="Z16">
        <v>463</v>
      </c>
      <c r="AA16">
        <v>1130</v>
      </c>
      <c r="AB16">
        <v>1653</v>
      </c>
      <c r="AC16">
        <v>167</v>
      </c>
      <c r="AD16">
        <v>845</v>
      </c>
      <c r="AE16">
        <v>1218</v>
      </c>
      <c r="AF16">
        <v>1151</v>
      </c>
      <c r="AG16">
        <v>1075</v>
      </c>
      <c r="AH16">
        <v>148</v>
      </c>
      <c r="AI16">
        <v>315</v>
      </c>
      <c r="AJ16">
        <v>1419</v>
      </c>
      <c r="AK16">
        <v>3390</v>
      </c>
      <c r="AL16">
        <v>1267</v>
      </c>
      <c r="AM16">
        <v>1544.08</v>
      </c>
      <c r="AN16">
        <v>429</v>
      </c>
      <c r="AO16">
        <v>3646</v>
      </c>
      <c r="AP16">
        <v>2966</v>
      </c>
      <c r="AQ16">
        <v>101</v>
      </c>
      <c r="AR16">
        <v>557</v>
      </c>
      <c r="AS16">
        <v>1215</v>
      </c>
      <c r="AT16">
        <v>919</v>
      </c>
      <c r="AU16">
        <v>12551</v>
      </c>
      <c r="AV16">
        <v>371</v>
      </c>
      <c r="AW16">
        <v>183</v>
      </c>
      <c r="AX16">
        <v>5822</v>
      </c>
      <c r="AY16">
        <v>461</v>
      </c>
      <c r="AZ16">
        <v>1002</v>
      </c>
      <c r="BA16">
        <v>458</v>
      </c>
    </row>
    <row r="17" spans="1:53" x14ac:dyDescent="0.75">
      <c r="A17" t="s">
        <v>14</v>
      </c>
      <c r="B17" t="s">
        <v>146</v>
      </c>
      <c r="C17">
        <v>32</v>
      </c>
      <c r="D17">
        <v>80</v>
      </c>
      <c r="E17">
        <v>0</v>
      </c>
      <c r="F17">
        <v>0</v>
      </c>
      <c r="G17">
        <v>42</v>
      </c>
      <c r="H17">
        <v>-1</v>
      </c>
      <c r="I17">
        <v>0</v>
      </c>
      <c r="J17">
        <v>-0.18</v>
      </c>
      <c r="K17">
        <v>-8</v>
      </c>
      <c r="L17">
        <v>1</v>
      </c>
      <c r="M17">
        <v>-44</v>
      </c>
      <c r="N17">
        <v>1</v>
      </c>
      <c r="O17">
        <v>37</v>
      </c>
      <c r="P17">
        <v>202</v>
      </c>
      <c r="Q17">
        <v>23</v>
      </c>
      <c r="R17">
        <v>14</v>
      </c>
      <c r="S17">
        <v>6</v>
      </c>
      <c r="T17">
        <v>19</v>
      </c>
      <c r="U17">
        <v>41</v>
      </c>
      <c r="V17">
        <v>0</v>
      </c>
      <c r="W17">
        <v>0.42</v>
      </c>
      <c r="X17">
        <v>19</v>
      </c>
      <c r="Y17">
        <v>28</v>
      </c>
      <c r="Z17">
        <v>82</v>
      </c>
      <c r="AA17">
        <v>11</v>
      </c>
      <c r="AB17">
        <v>29</v>
      </c>
      <c r="AC17">
        <v>0</v>
      </c>
      <c r="AD17">
        <v>0</v>
      </c>
      <c r="AE17">
        <v>24</v>
      </c>
      <c r="AF17">
        <v>0</v>
      </c>
      <c r="AG17">
        <v>-1</v>
      </c>
      <c r="AH17">
        <v>4</v>
      </c>
      <c r="AI17">
        <v>56</v>
      </c>
      <c r="AJ17">
        <v>-2</v>
      </c>
      <c r="AK17">
        <v>91</v>
      </c>
      <c r="AL17">
        <v>18</v>
      </c>
      <c r="AM17" t="s">
        <v>134</v>
      </c>
      <c r="AN17">
        <v>0.2</v>
      </c>
      <c r="AO17">
        <v>0.05</v>
      </c>
      <c r="AP17">
        <v>3</v>
      </c>
      <c r="AQ17">
        <v>0</v>
      </c>
      <c r="AR17">
        <v>5</v>
      </c>
      <c r="AS17">
        <v>0</v>
      </c>
      <c r="AT17">
        <v>0</v>
      </c>
      <c r="AU17">
        <v>16</v>
      </c>
      <c r="AV17">
        <v>6</v>
      </c>
      <c r="AW17">
        <v>0.12</v>
      </c>
      <c r="AX17">
        <v>7</v>
      </c>
      <c r="AY17">
        <v>2</v>
      </c>
      <c r="AZ17">
        <v>9</v>
      </c>
      <c r="BA17">
        <v>8</v>
      </c>
    </row>
    <row r="18" spans="1:53" x14ac:dyDescent="0.75">
      <c r="A18" t="s">
        <v>147</v>
      </c>
      <c r="B18" t="s">
        <v>131</v>
      </c>
      <c r="C18">
        <v>3041</v>
      </c>
      <c r="D18">
        <v>20136</v>
      </c>
      <c r="E18">
        <v>12</v>
      </c>
      <c r="F18">
        <v>154.34</v>
      </c>
      <c r="G18">
        <v>8269</v>
      </c>
      <c r="H18">
        <v>4651</v>
      </c>
      <c r="I18">
        <v>11920</v>
      </c>
      <c r="J18">
        <v>558.81999999999994</v>
      </c>
      <c r="K18">
        <v>9301</v>
      </c>
      <c r="L18">
        <v>4868</v>
      </c>
      <c r="M18">
        <v>19077</v>
      </c>
      <c r="N18">
        <v>5306</v>
      </c>
      <c r="O18">
        <v>3546</v>
      </c>
      <c r="P18">
        <v>18855.010000000002</v>
      </c>
      <c r="Q18">
        <v>11182</v>
      </c>
      <c r="R18">
        <v>887</v>
      </c>
      <c r="S18">
        <v>1353.03</v>
      </c>
      <c r="T18">
        <v>15810</v>
      </c>
      <c r="U18">
        <v>7772</v>
      </c>
      <c r="V18">
        <v>5936</v>
      </c>
      <c r="W18">
        <v>5139.42</v>
      </c>
      <c r="X18">
        <v>7840</v>
      </c>
      <c r="Y18">
        <v>1002</v>
      </c>
      <c r="Z18">
        <v>1935</v>
      </c>
      <c r="AA18">
        <v>10793</v>
      </c>
      <c r="AB18">
        <v>4654</v>
      </c>
      <c r="AC18">
        <v>5680</v>
      </c>
      <c r="AD18">
        <v>5693</v>
      </c>
      <c r="AE18">
        <v>2514</v>
      </c>
      <c r="AF18">
        <v>3509</v>
      </c>
      <c r="AG18">
        <v>3431</v>
      </c>
      <c r="AH18">
        <v>1334</v>
      </c>
      <c r="AI18">
        <v>5357</v>
      </c>
      <c r="AJ18">
        <v>3114</v>
      </c>
      <c r="AK18">
        <v>10837</v>
      </c>
      <c r="AL18">
        <v>11132</v>
      </c>
      <c r="AM18">
        <v>3754.08</v>
      </c>
      <c r="AN18">
        <v>12395.2</v>
      </c>
      <c r="AO18">
        <v>7044.05</v>
      </c>
      <c r="AP18">
        <v>5019</v>
      </c>
      <c r="AQ18">
        <v>546</v>
      </c>
      <c r="AR18">
        <v>8746</v>
      </c>
      <c r="AS18">
        <v>1542</v>
      </c>
      <c r="AT18">
        <v>7143</v>
      </c>
      <c r="AU18">
        <v>42055</v>
      </c>
      <c r="AV18">
        <v>2350</v>
      </c>
      <c r="AW18">
        <v>183.23000000000002</v>
      </c>
      <c r="AX18">
        <v>8581</v>
      </c>
      <c r="AY18">
        <v>5505</v>
      </c>
      <c r="AZ18">
        <v>3949</v>
      </c>
      <c r="BA18">
        <v>5658</v>
      </c>
    </row>
    <row r="19" spans="1:53" x14ac:dyDescent="0.75">
      <c r="A19" t="s">
        <v>148</v>
      </c>
      <c r="B19" t="s">
        <v>131</v>
      </c>
      <c r="C19" s="2">
        <v>3.2873109796183186E-4</v>
      </c>
      <c r="D19" s="2">
        <v>4.038893044128633E-3</v>
      </c>
      <c r="E19" s="2">
        <v>0.1428571428571429</v>
      </c>
      <c r="F19" s="2">
        <v>4.7283950617283965E-2</v>
      </c>
      <c r="G19" s="2">
        <v>1.1869799314733198E-2</v>
      </c>
      <c r="H19" s="2">
        <v>0</v>
      </c>
      <c r="I19">
        <v>1.6775708773697495E-4</v>
      </c>
      <c r="J19">
        <v>3.2200357781764222E-4</v>
      </c>
      <c r="K19">
        <v>1.2885214216686869E-3</v>
      </c>
      <c r="L19">
        <v>4.1067761806978798E-4</v>
      </c>
      <c r="M19">
        <v>5.769432497639837E-4</v>
      </c>
      <c r="N19">
        <v>2.8190189813944722E-3</v>
      </c>
      <c r="O19">
        <v>4.7712601740106386E-3</v>
      </c>
      <c r="P19">
        <v>5.2503182010887883E-5</v>
      </c>
      <c r="Q19">
        <v>8.6595706296228592E-3</v>
      </c>
      <c r="R19">
        <v>1.0044642857142905E-2</v>
      </c>
      <c r="S19">
        <v>5.8559882439382926E-3</v>
      </c>
      <c r="T19">
        <v>6.3255107849879977E-5</v>
      </c>
      <c r="U19">
        <v>1.2868356710837858E-4</v>
      </c>
      <c r="V19">
        <v>1.684919966300491E-4</v>
      </c>
      <c r="W19">
        <v>1.0845481049562844E-3</v>
      </c>
      <c r="X19">
        <v>1.2756729174645542E-4</v>
      </c>
      <c r="Y19">
        <v>0</v>
      </c>
      <c r="Z19">
        <v>1.521511017838395E-2</v>
      </c>
      <c r="AA19">
        <v>6.5280238739158225E-3</v>
      </c>
      <c r="AB19">
        <v>0</v>
      </c>
      <c r="AC19">
        <v>0</v>
      </c>
      <c r="AD19">
        <v>5.2724077328636376E-4</v>
      </c>
      <c r="AE19">
        <v>7.9491255961838814E-4</v>
      </c>
      <c r="AF19">
        <v>1.9908987485779406E-3</v>
      </c>
      <c r="AG19">
        <v>8.7361677344199862E-4</v>
      </c>
      <c r="AH19">
        <v>3.2632342277012283E-2</v>
      </c>
      <c r="AI19">
        <v>2.8079371022089461E-3</v>
      </c>
      <c r="AJ19">
        <v>3.5199999999999676E-3</v>
      </c>
      <c r="AK19">
        <v>1.8489414810021199E-3</v>
      </c>
      <c r="AL19">
        <v>8.9823048594284138E-5</v>
      </c>
      <c r="AM19">
        <v>2.6630591092602351E-4</v>
      </c>
      <c r="AN19">
        <v>4.7213746587441152E-3</v>
      </c>
      <c r="AO19">
        <v>7.0982396365160128E-6</v>
      </c>
      <c r="AP19">
        <v>0</v>
      </c>
      <c r="AQ19">
        <v>3.6496350364964014E-3</v>
      </c>
      <c r="AR19">
        <v>3.7874440491219019E-3</v>
      </c>
      <c r="AS19">
        <v>2.5873221216041742E-3</v>
      </c>
      <c r="AT19">
        <v>6.7653276955601527E-3</v>
      </c>
      <c r="AU19">
        <v>2.3777820049475373E-5</v>
      </c>
      <c r="AV19">
        <v>2.9698769622401588E-3</v>
      </c>
      <c r="AW19">
        <v>4.1847826086955919E-3</v>
      </c>
      <c r="AX19">
        <v>3.4948741845297615E-4</v>
      </c>
      <c r="AY19">
        <v>1.816860465115866E-4</v>
      </c>
      <c r="AZ19">
        <v>2.5329280648422881E-4</v>
      </c>
      <c r="BA19">
        <v>1.7670966601868177E-4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4910</v>
      </c>
      <c r="D22">
        <v>12040</v>
      </c>
      <c r="E22">
        <v>771</v>
      </c>
      <c r="F22">
        <v>907</v>
      </c>
      <c r="G22">
        <v>11360</v>
      </c>
      <c r="H22">
        <v>2977</v>
      </c>
      <c r="I22">
        <v>6997</v>
      </c>
      <c r="J22">
        <v>566</v>
      </c>
      <c r="K22">
        <v>5939</v>
      </c>
      <c r="L22">
        <v>3939</v>
      </c>
      <c r="M22">
        <v>18560</v>
      </c>
      <c r="N22">
        <v>4769</v>
      </c>
      <c r="O22">
        <v>2278</v>
      </c>
      <c r="P22">
        <v>17741</v>
      </c>
      <c r="Q22">
        <v>11440</v>
      </c>
      <c r="R22">
        <v>748</v>
      </c>
      <c r="S22">
        <v>2127</v>
      </c>
      <c r="T22">
        <v>10793</v>
      </c>
      <c r="U22">
        <v>7779</v>
      </c>
      <c r="V22">
        <v>4704</v>
      </c>
      <c r="W22">
        <v>3156</v>
      </c>
      <c r="X22">
        <v>7141</v>
      </c>
      <c r="Y22">
        <v>898</v>
      </c>
      <c r="Z22">
        <v>3981</v>
      </c>
      <c r="AA22">
        <v>8037</v>
      </c>
      <c r="AB22">
        <v>5649</v>
      </c>
      <c r="AC22">
        <v>3911</v>
      </c>
      <c r="AD22">
        <v>6285</v>
      </c>
      <c r="AE22">
        <v>1435</v>
      </c>
      <c r="AF22">
        <v>2790</v>
      </c>
      <c r="AG22">
        <v>2839</v>
      </c>
      <c r="AH22">
        <v>900</v>
      </c>
      <c r="AI22">
        <v>5641</v>
      </c>
      <c r="AJ22">
        <v>2361</v>
      </c>
      <c r="AK22">
        <v>11520</v>
      </c>
      <c r="AL22">
        <v>11135</v>
      </c>
      <c r="AM22">
        <v>2710</v>
      </c>
      <c r="AN22">
        <v>12334</v>
      </c>
      <c r="AO22">
        <v>5476</v>
      </c>
      <c r="AP22">
        <v>4828</v>
      </c>
      <c r="AQ22">
        <v>564</v>
      </c>
      <c r="AR22">
        <v>7048</v>
      </c>
      <c r="AS22">
        <v>1144</v>
      </c>
      <c r="AT22">
        <v>7955</v>
      </c>
      <c r="AU22">
        <v>35178</v>
      </c>
      <c r="AV22">
        <v>2778</v>
      </c>
      <c r="AW22">
        <v>478</v>
      </c>
      <c r="AX22">
        <v>8285</v>
      </c>
      <c r="AY22">
        <v>5751</v>
      </c>
      <c r="AZ22">
        <v>1562</v>
      </c>
      <c r="BA22">
        <v>5841</v>
      </c>
    </row>
    <row r="23" spans="1:53" x14ac:dyDescent="0.75">
      <c r="A23" t="s">
        <v>150</v>
      </c>
      <c r="B23" t="s">
        <v>151</v>
      </c>
      <c r="C23">
        <v>149.9</v>
      </c>
      <c r="D23">
        <v>125.5</v>
      </c>
      <c r="E23">
        <v>173.29999999999998</v>
      </c>
      <c r="F23">
        <v>134.9</v>
      </c>
      <c r="G23">
        <v>105.8</v>
      </c>
      <c r="H23">
        <v>102</v>
      </c>
      <c r="I23">
        <v>112.10000000000001</v>
      </c>
      <c r="J23">
        <v>227.10000000000002</v>
      </c>
      <c r="K23">
        <v>119.5</v>
      </c>
      <c r="L23">
        <v>92.300000000000011</v>
      </c>
      <c r="M23">
        <v>241.6</v>
      </c>
      <c r="N23">
        <v>113.6</v>
      </c>
      <c r="O23">
        <v>230.10000000000002</v>
      </c>
      <c r="P23">
        <v>133.9</v>
      </c>
      <c r="Q23">
        <v>108.3</v>
      </c>
      <c r="R23">
        <v>385.6</v>
      </c>
      <c r="S23">
        <v>95</v>
      </c>
      <c r="T23">
        <v>114.1</v>
      </c>
      <c r="U23">
        <v>113.2</v>
      </c>
      <c r="V23">
        <v>84.5</v>
      </c>
      <c r="W23">
        <v>104.7</v>
      </c>
      <c r="X23">
        <v>85.1</v>
      </c>
      <c r="Y23">
        <v>223.2</v>
      </c>
      <c r="Z23">
        <v>230.7</v>
      </c>
      <c r="AA23">
        <v>137.5</v>
      </c>
      <c r="AB23">
        <v>114.3</v>
      </c>
      <c r="AC23">
        <v>105.1</v>
      </c>
      <c r="AD23">
        <v>100.1</v>
      </c>
      <c r="AE23">
        <v>108.9</v>
      </c>
      <c r="AF23">
        <v>89.1</v>
      </c>
      <c r="AG23">
        <v>114.2</v>
      </c>
      <c r="AH23">
        <v>216</v>
      </c>
      <c r="AI23">
        <v>151.69999999999999</v>
      </c>
      <c r="AJ23">
        <v>90.399999999999991</v>
      </c>
      <c r="AK23">
        <v>177.89999999999998</v>
      </c>
      <c r="AL23">
        <v>115.3</v>
      </c>
      <c r="AM23">
        <v>75.099999999999994</v>
      </c>
      <c r="AN23">
        <v>111.7</v>
      </c>
      <c r="AO23">
        <v>84.7</v>
      </c>
      <c r="AP23">
        <v>102.2</v>
      </c>
      <c r="AQ23">
        <v>245.2</v>
      </c>
      <c r="AR23">
        <v>104.1</v>
      </c>
      <c r="AS23">
        <v>101.30000000000001</v>
      </c>
      <c r="AT23">
        <v>106.89999999999999</v>
      </c>
      <c r="AU23">
        <v>94.9</v>
      </c>
      <c r="AV23">
        <v>85.199999999999989</v>
      </c>
      <c r="AW23">
        <v>181.70000000000002</v>
      </c>
      <c r="AX23">
        <v>97</v>
      </c>
      <c r="AY23">
        <v>124.39999999999999</v>
      </c>
      <c r="AZ23">
        <v>81.8</v>
      </c>
      <c r="BA23">
        <v>99.800000000000011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02F4-1B1F-466A-AD8C-8510992BF94F}">
  <dimension ref="A1:BA23"/>
  <sheetViews>
    <sheetView workbookViewId="0">
      <selection activeCell="E21" sqref="E21"/>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2928</v>
      </c>
      <c r="D2">
        <v>17338</v>
      </c>
      <c r="E2">
        <v>26</v>
      </c>
      <c r="F2">
        <v>300</v>
      </c>
      <c r="G2">
        <v>7039</v>
      </c>
      <c r="H2">
        <v>3606</v>
      </c>
      <c r="I2">
        <v>11433</v>
      </c>
      <c r="J2">
        <v>516</v>
      </c>
      <c r="K2">
        <v>8987</v>
      </c>
      <c r="L2">
        <v>4392</v>
      </c>
      <c r="M2">
        <v>18212</v>
      </c>
      <c r="N2">
        <v>4783</v>
      </c>
      <c r="O2">
        <v>2857</v>
      </c>
      <c r="P2">
        <v>19046</v>
      </c>
      <c r="Q2">
        <v>10185</v>
      </c>
      <c r="R2">
        <v>908</v>
      </c>
      <c r="S2">
        <v>1331</v>
      </c>
      <c r="T2">
        <v>15138</v>
      </c>
      <c r="U2">
        <v>7315</v>
      </c>
      <c r="V2">
        <v>5768</v>
      </c>
      <c r="W2">
        <v>4760</v>
      </c>
      <c r="X2">
        <v>7661</v>
      </c>
      <c r="Y2">
        <v>1085</v>
      </c>
      <c r="Z2">
        <v>1653</v>
      </c>
      <c r="AA2">
        <v>9495</v>
      </c>
      <c r="AB2">
        <v>4568</v>
      </c>
      <c r="AC2">
        <v>4351</v>
      </c>
      <c r="AD2">
        <v>5438</v>
      </c>
      <c r="AE2">
        <v>2380</v>
      </c>
      <c r="AF2">
        <v>3301</v>
      </c>
      <c r="AG2">
        <v>3142</v>
      </c>
      <c r="AH2">
        <v>1313</v>
      </c>
      <c r="AI2">
        <v>5621</v>
      </c>
      <c r="AJ2">
        <v>2420</v>
      </c>
      <c r="AK2">
        <v>10941</v>
      </c>
      <c r="AL2">
        <v>10380</v>
      </c>
      <c r="AM2">
        <v>3702.12</v>
      </c>
      <c r="AN2">
        <v>11762</v>
      </c>
      <c r="AO2">
        <v>6299</v>
      </c>
      <c r="AP2">
        <v>4808</v>
      </c>
      <c r="AQ2">
        <v>764</v>
      </c>
      <c r="AR2">
        <v>7725</v>
      </c>
      <c r="AS2">
        <v>1481</v>
      </c>
      <c r="AT2">
        <v>5355</v>
      </c>
      <c r="AU2">
        <v>39464</v>
      </c>
      <c r="AV2">
        <v>2395</v>
      </c>
      <c r="AW2">
        <v>177</v>
      </c>
      <c r="AX2">
        <v>8446</v>
      </c>
      <c r="AY2">
        <v>4887</v>
      </c>
      <c r="AZ2">
        <v>3842</v>
      </c>
      <c r="BA2">
        <v>4951</v>
      </c>
    </row>
    <row r="3" spans="1:53" x14ac:dyDescent="0.75">
      <c r="A3" t="s">
        <v>1</v>
      </c>
      <c r="B3" t="s">
        <v>132</v>
      </c>
      <c r="C3">
        <v>81</v>
      </c>
      <c r="D3">
        <v>683</v>
      </c>
      <c r="E3">
        <v>0</v>
      </c>
      <c r="F3">
        <v>3</v>
      </c>
      <c r="G3">
        <v>46</v>
      </c>
      <c r="H3">
        <v>2825</v>
      </c>
      <c r="I3">
        <v>1386</v>
      </c>
      <c r="J3">
        <v>39</v>
      </c>
      <c r="K3">
        <v>1228</v>
      </c>
      <c r="L3">
        <v>1260</v>
      </c>
      <c r="M3">
        <v>13</v>
      </c>
      <c r="N3">
        <v>1541</v>
      </c>
      <c r="O3">
        <v>0</v>
      </c>
      <c r="P3">
        <v>1028</v>
      </c>
      <c r="Q3">
        <v>1169</v>
      </c>
      <c r="R3">
        <v>0</v>
      </c>
      <c r="S3" t="s">
        <v>134</v>
      </c>
      <c r="T3">
        <v>2110</v>
      </c>
      <c r="U3">
        <v>3152</v>
      </c>
      <c r="V3">
        <v>833</v>
      </c>
      <c r="W3">
        <v>1139</v>
      </c>
      <c r="X3">
        <v>535</v>
      </c>
      <c r="Y3">
        <v>3</v>
      </c>
      <c r="Z3">
        <v>0</v>
      </c>
      <c r="AA3">
        <v>1810</v>
      </c>
      <c r="AB3">
        <v>1281</v>
      </c>
      <c r="AC3">
        <v>310</v>
      </c>
      <c r="AD3">
        <v>3341</v>
      </c>
      <c r="AE3">
        <v>1064</v>
      </c>
      <c r="AF3">
        <v>1429</v>
      </c>
      <c r="AG3">
        <v>216</v>
      </c>
      <c r="AH3">
        <v>6</v>
      </c>
      <c r="AI3">
        <v>0</v>
      </c>
      <c r="AJ3">
        <v>0</v>
      </c>
      <c r="AK3">
        <v>0</v>
      </c>
      <c r="AL3">
        <v>1098</v>
      </c>
      <c r="AM3">
        <v>1962</v>
      </c>
      <c r="AN3">
        <v>3247</v>
      </c>
      <c r="AO3">
        <v>446</v>
      </c>
      <c r="AP3">
        <v>0</v>
      </c>
      <c r="AQ3">
        <v>0</v>
      </c>
      <c r="AR3">
        <v>962</v>
      </c>
      <c r="AS3">
        <v>156</v>
      </c>
      <c r="AT3">
        <v>667</v>
      </c>
      <c r="AU3">
        <v>5522</v>
      </c>
      <c r="AV3">
        <v>1040</v>
      </c>
      <c r="AW3">
        <v>0</v>
      </c>
      <c r="AX3">
        <v>258</v>
      </c>
      <c r="AY3">
        <v>1402</v>
      </c>
      <c r="AZ3">
        <v>2566</v>
      </c>
      <c r="BA3">
        <v>3371</v>
      </c>
    </row>
    <row r="4" spans="1:53" x14ac:dyDescent="0.75">
      <c r="A4" t="s">
        <v>2</v>
      </c>
      <c r="B4" t="s">
        <v>133</v>
      </c>
      <c r="C4">
        <v>2</v>
      </c>
      <c r="D4">
        <v>4</v>
      </c>
      <c r="E4" t="s">
        <v>134</v>
      </c>
      <c r="F4" t="s">
        <v>134</v>
      </c>
      <c r="G4">
        <v>17</v>
      </c>
      <c r="H4">
        <v>21</v>
      </c>
      <c r="I4">
        <v>5</v>
      </c>
      <c r="J4">
        <v>86</v>
      </c>
      <c r="K4">
        <v>3</v>
      </c>
      <c r="L4">
        <v>3</v>
      </c>
      <c r="M4">
        <v>5</v>
      </c>
      <c r="N4">
        <v>2</v>
      </c>
      <c r="O4" t="s">
        <v>134</v>
      </c>
      <c r="P4">
        <v>12</v>
      </c>
      <c r="Q4">
        <v>18</v>
      </c>
      <c r="R4">
        <v>627</v>
      </c>
      <c r="S4">
        <v>0</v>
      </c>
      <c r="T4">
        <v>4</v>
      </c>
      <c r="U4">
        <v>4</v>
      </c>
      <c r="V4">
        <v>1</v>
      </c>
      <c r="W4">
        <v>6</v>
      </c>
      <c r="X4" t="s">
        <v>134</v>
      </c>
      <c r="Y4">
        <v>5</v>
      </c>
      <c r="Z4">
        <v>7</v>
      </c>
      <c r="AA4">
        <v>8</v>
      </c>
      <c r="AB4">
        <v>5</v>
      </c>
      <c r="AC4">
        <v>1</v>
      </c>
      <c r="AD4">
        <v>7</v>
      </c>
      <c r="AE4">
        <v>1</v>
      </c>
      <c r="AF4">
        <v>3</v>
      </c>
      <c r="AG4">
        <v>1</v>
      </c>
      <c r="AH4">
        <v>2</v>
      </c>
      <c r="AI4" t="s">
        <v>134</v>
      </c>
      <c r="AJ4" t="s">
        <v>134</v>
      </c>
      <c r="AK4">
        <v>11</v>
      </c>
      <c r="AL4">
        <v>12</v>
      </c>
      <c r="AM4">
        <v>4</v>
      </c>
      <c r="AN4">
        <v>9</v>
      </c>
      <c r="AO4">
        <v>2</v>
      </c>
      <c r="AP4" t="s">
        <v>134</v>
      </c>
      <c r="AQ4" t="s">
        <v>134</v>
      </c>
      <c r="AR4">
        <v>10</v>
      </c>
      <c r="AS4" t="s">
        <v>134</v>
      </c>
      <c r="AT4">
        <v>5</v>
      </c>
      <c r="AU4">
        <v>16</v>
      </c>
      <c r="AV4">
        <v>2</v>
      </c>
      <c r="AW4" t="s">
        <v>134</v>
      </c>
      <c r="AX4">
        <v>2</v>
      </c>
      <c r="AY4">
        <v>2</v>
      </c>
      <c r="AZ4">
        <v>4</v>
      </c>
      <c r="BA4">
        <v>8</v>
      </c>
    </row>
    <row r="5" spans="1:53" x14ac:dyDescent="0.75">
      <c r="A5" t="s">
        <v>3</v>
      </c>
      <c r="B5" t="s">
        <v>135</v>
      </c>
      <c r="C5">
        <v>0</v>
      </c>
      <c r="D5">
        <v>0</v>
      </c>
      <c r="E5">
        <v>0</v>
      </c>
      <c r="F5">
        <v>0</v>
      </c>
      <c r="G5">
        <v>0</v>
      </c>
      <c r="H5">
        <v>0</v>
      </c>
      <c r="I5">
        <v>0</v>
      </c>
      <c r="J5">
        <v>0</v>
      </c>
      <c r="K5">
        <v>0</v>
      </c>
      <c r="L5">
        <v>0</v>
      </c>
      <c r="M5">
        <v>0</v>
      </c>
      <c r="N5">
        <v>0</v>
      </c>
      <c r="O5">
        <v>0</v>
      </c>
      <c r="P5">
        <v>42</v>
      </c>
      <c r="Q5" t="s">
        <v>134</v>
      </c>
      <c r="R5">
        <v>0</v>
      </c>
      <c r="S5">
        <v>0</v>
      </c>
      <c r="T5">
        <v>0</v>
      </c>
      <c r="U5">
        <v>0</v>
      </c>
      <c r="V5">
        <v>0</v>
      </c>
      <c r="W5">
        <v>0</v>
      </c>
      <c r="X5">
        <v>0</v>
      </c>
      <c r="Y5">
        <v>0</v>
      </c>
      <c r="Z5">
        <v>0</v>
      </c>
      <c r="AA5">
        <v>70</v>
      </c>
      <c r="AB5">
        <v>0</v>
      </c>
      <c r="AC5">
        <v>0</v>
      </c>
      <c r="AD5">
        <v>0</v>
      </c>
      <c r="AE5">
        <v>42</v>
      </c>
      <c r="AF5">
        <v>0</v>
      </c>
      <c r="AG5">
        <v>0</v>
      </c>
      <c r="AH5">
        <v>0</v>
      </c>
      <c r="AI5">
        <v>0</v>
      </c>
      <c r="AJ5">
        <v>0</v>
      </c>
      <c r="AK5">
        <v>0</v>
      </c>
      <c r="AL5">
        <v>0</v>
      </c>
      <c r="AM5">
        <v>0</v>
      </c>
      <c r="AN5" t="s">
        <v>134</v>
      </c>
      <c r="AO5">
        <v>0</v>
      </c>
      <c r="AP5">
        <v>0</v>
      </c>
      <c r="AQ5">
        <v>0</v>
      </c>
      <c r="AR5">
        <v>0</v>
      </c>
      <c r="AS5">
        <v>0</v>
      </c>
      <c r="AT5">
        <v>0</v>
      </c>
      <c r="AU5">
        <v>3</v>
      </c>
      <c r="AV5">
        <v>0</v>
      </c>
      <c r="AW5">
        <v>0</v>
      </c>
      <c r="AX5">
        <v>0</v>
      </c>
      <c r="AY5">
        <v>0</v>
      </c>
      <c r="AZ5">
        <v>0</v>
      </c>
      <c r="BA5">
        <v>0</v>
      </c>
    </row>
    <row r="6" spans="1:53" x14ac:dyDescent="0.75">
      <c r="A6" t="s">
        <v>4</v>
      </c>
      <c r="B6" t="s">
        <v>136</v>
      </c>
      <c r="C6">
        <v>1266</v>
      </c>
      <c r="D6">
        <v>9497</v>
      </c>
      <c r="E6">
        <v>6</v>
      </c>
      <c r="F6">
        <v>258</v>
      </c>
      <c r="G6">
        <v>3629</v>
      </c>
      <c r="H6">
        <v>422</v>
      </c>
      <c r="I6">
        <v>5413</v>
      </c>
      <c r="J6">
        <v>262</v>
      </c>
      <c r="K6">
        <v>3972</v>
      </c>
      <c r="L6">
        <v>1358</v>
      </c>
      <c r="M6">
        <v>8709</v>
      </c>
      <c r="N6">
        <v>1419</v>
      </c>
      <c r="O6">
        <v>2029</v>
      </c>
      <c r="P6">
        <v>13874</v>
      </c>
      <c r="Q6">
        <v>4315</v>
      </c>
      <c r="R6">
        <v>0</v>
      </c>
      <c r="S6">
        <v>462</v>
      </c>
      <c r="T6">
        <v>2218</v>
      </c>
      <c r="U6">
        <v>2757</v>
      </c>
      <c r="V6">
        <v>596</v>
      </c>
      <c r="W6">
        <v>324</v>
      </c>
      <c r="X6">
        <v>6459</v>
      </c>
      <c r="Y6">
        <v>340</v>
      </c>
      <c r="Z6">
        <v>1103</v>
      </c>
      <c r="AA6">
        <v>4162</v>
      </c>
      <c r="AB6">
        <v>1000</v>
      </c>
      <c r="AC6">
        <v>2863</v>
      </c>
      <c r="AD6">
        <v>563</v>
      </c>
      <c r="AE6">
        <v>88</v>
      </c>
      <c r="AF6">
        <v>113</v>
      </c>
      <c r="AG6">
        <v>1709</v>
      </c>
      <c r="AH6">
        <v>202</v>
      </c>
      <c r="AI6">
        <v>3023</v>
      </c>
      <c r="AJ6">
        <v>1101</v>
      </c>
      <c r="AK6">
        <v>5161</v>
      </c>
      <c r="AL6">
        <v>4178</v>
      </c>
      <c r="AM6">
        <v>155</v>
      </c>
      <c r="AN6">
        <v>6277</v>
      </c>
      <c r="AO6">
        <v>2739</v>
      </c>
      <c r="AP6">
        <v>1816</v>
      </c>
      <c r="AQ6">
        <v>659</v>
      </c>
      <c r="AR6">
        <v>1815</v>
      </c>
      <c r="AS6">
        <v>141</v>
      </c>
      <c r="AT6">
        <v>1227</v>
      </c>
      <c r="AU6">
        <v>19586</v>
      </c>
      <c r="AV6">
        <v>922</v>
      </c>
      <c r="AW6">
        <v>0.18</v>
      </c>
      <c r="AX6">
        <v>1507</v>
      </c>
      <c r="AY6">
        <v>2153</v>
      </c>
      <c r="AZ6">
        <v>207</v>
      </c>
      <c r="BA6">
        <v>1156</v>
      </c>
    </row>
    <row r="7" spans="1:53" x14ac:dyDescent="0.75">
      <c r="A7" t="s">
        <v>5</v>
      </c>
      <c r="B7" t="s">
        <v>137</v>
      </c>
      <c r="C7">
        <v>0</v>
      </c>
      <c r="D7">
        <v>56</v>
      </c>
      <c r="E7">
        <v>0</v>
      </c>
      <c r="F7">
        <v>10</v>
      </c>
      <c r="G7">
        <v>0</v>
      </c>
      <c r="H7">
        <v>1</v>
      </c>
      <c r="I7">
        <v>0</v>
      </c>
      <c r="J7">
        <v>0</v>
      </c>
      <c r="K7">
        <v>0</v>
      </c>
      <c r="L7">
        <v>0</v>
      </c>
      <c r="M7">
        <v>112</v>
      </c>
      <c r="N7">
        <v>0</v>
      </c>
      <c r="O7">
        <v>0</v>
      </c>
      <c r="P7">
        <v>0.01</v>
      </c>
      <c r="Q7">
        <v>0</v>
      </c>
      <c r="R7">
        <v>0</v>
      </c>
      <c r="S7">
        <v>0</v>
      </c>
      <c r="T7">
        <v>21</v>
      </c>
      <c r="U7">
        <v>227</v>
      </c>
      <c r="V7">
        <v>0</v>
      </c>
      <c r="W7">
        <v>0</v>
      </c>
      <c r="X7">
        <v>147</v>
      </c>
      <c r="Y7">
        <v>0</v>
      </c>
      <c r="Z7">
        <v>0</v>
      </c>
      <c r="AA7">
        <v>134</v>
      </c>
      <c r="AB7">
        <v>0</v>
      </c>
      <c r="AC7">
        <v>0</v>
      </c>
      <c r="AD7">
        <v>0</v>
      </c>
      <c r="AE7">
        <v>1</v>
      </c>
      <c r="AF7">
        <v>0</v>
      </c>
      <c r="AG7">
        <v>0</v>
      </c>
      <c r="AH7">
        <v>0</v>
      </c>
      <c r="AI7">
        <v>10</v>
      </c>
      <c r="AJ7">
        <v>0</v>
      </c>
      <c r="AK7">
        <v>0</v>
      </c>
      <c r="AL7">
        <v>0</v>
      </c>
      <c r="AM7">
        <v>2</v>
      </c>
      <c r="AN7">
        <v>72</v>
      </c>
      <c r="AO7">
        <v>0</v>
      </c>
      <c r="AP7">
        <v>0</v>
      </c>
      <c r="AQ7">
        <v>0</v>
      </c>
      <c r="AR7">
        <v>0</v>
      </c>
      <c r="AS7">
        <v>0</v>
      </c>
      <c r="AT7">
        <v>1</v>
      </c>
      <c r="AU7">
        <v>150</v>
      </c>
      <c r="AV7">
        <v>0.02</v>
      </c>
      <c r="AW7">
        <v>0</v>
      </c>
      <c r="AX7">
        <v>21</v>
      </c>
      <c r="AY7">
        <v>0</v>
      </c>
      <c r="AZ7">
        <v>35</v>
      </c>
      <c r="BA7">
        <v>0</v>
      </c>
    </row>
    <row r="8" spans="1:53" x14ac:dyDescent="0.75">
      <c r="A8" t="s">
        <v>12</v>
      </c>
      <c r="B8" t="s">
        <v>131</v>
      </c>
      <c r="C8">
        <v>1349</v>
      </c>
      <c r="D8">
        <v>10240</v>
      </c>
      <c r="E8">
        <v>6</v>
      </c>
      <c r="F8">
        <v>271</v>
      </c>
      <c r="G8">
        <v>3692</v>
      </c>
      <c r="H8">
        <v>3269</v>
      </c>
      <c r="I8">
        <v>6804</v>
      </c>
      <c r="J8">
        <v>387</v>
      </c>
      <c r="K8">
        <v>5203</v>
      </c>
      <c r="L8">
        <v>2621</v>
      </c>
      <c r="M8">
        <v>8839</v>
      </c>
      <c r="N8">
        <v>2962</v>
      </c>
      <c r="O8">
        <v>2029</v>
      </c>
      <c r="P8">
        <v>14956.01</v>
      </c>
      <c r="Q8">
        <v>5502</v>
      </c>
      <c r="R8">
        <v>627</v>
      </c>
      <c r="S8">
        <v>462</v>
      </c>
      <c r="T8">
        <v>4353</v>
      </c>
      <c r="U8">
        <v>6140</v>
      </c>
      <c r="V8">
        <v>1430</v>
      </c>
      <c r="W8">
        <v>1469</v>
      </c>
      <c r="X8">
        <v>7141</v>
      </c>
      <c r="Y8">
        <v>348</v>
      </c>
      <c r="Z8">
        <v>1110</v>
      </c>
      <c r="AA8">
        <v>6184</v>
      </c>
      <c r="AB8">
        <v>2286</v>
      </c>
      <c r="AC8">
        <v>3174</v>
      </c>
      <c r="AD8">
        <v>3911</v>
      </c>
      <c r="AE8">
        <v>1196</v>
      </c>
      <c r="AF8">
        <v>1545</v>
      </c>
      <c r="AG8">
        <v>1926</v>
      </c>
      <c r="AH8">
        <v>210</v>
      </c>
      <c r="AI8">
        <v>3033</v>
      </c>
      <c r="AJ8">
        <v>1101</v>
      </c>
      <c r="AK8">
        <v>5172</v>
      </c>
      <c r="AL8">
        <v>5288</v>
      </c>
      <c r="AM8">
        <v>2123</v>
      </c>
      <c r="AN8">
        <v>9605</v>
      </c>
      <c r="AO8">
        <v>3187</v>
      </c>
      <c r="AP8">
        <v>1816</v>
      </c>
      <c r="AQ8">
        <v>659</v>
      </c>
      <c r="AR8">
        <v>2787</v>
      </c>
      <c r="AS8">
        <v>297</v>
      </c>
      <c r="AT8">
        <v>1900</v>
      </c>
      <c r="AU8">
        <v>25277</v>
      </c>
      <c r="AV8">
        <v>1964.02</v>
      </c>
      <c r="AW8">
        <v>0.18</v>
      </c>
      <c r="AX8">
        <v>1788</v>
      </c>
      <c r="AY8">
        <v>3557</v>
      </c>
      <c r="AZ8">
        <v>2812</v>
      </c>
      <c r="BA8">
        <v>4535</v>
      </c>
    </row>
    <row r="9" spans="1:53" x14ac:dyDescent="0.75">
      <c r="A9" t="s">
        <v>138</v>
      </c>
      <c r="B9" t="s">
        <v>139</v>
      </c>
      <c r="C9">
        <v>1215</v>
      </c>
      <c r="D9">
        <v>6321</v>
      </c>
      <c r="E9">
        <v>0</v>
      </c>
      <c r="F9">
        <v>0</v>
      </c>
      <c r="G9">
        <v>2662</v>
      </c>
      <c r="H9">
        <v>0</v>
      </c>
      <c r="I9">
        <v>3665</v>
      </c>
      <c r="J9">
        <v>0</v>
      </c>
      <c r="K9">
        <v>2448</v>
      </c>
      <c r="L9">
        <v>1343</v>
      </c>
      <c r="M9">
        <v>1069</v>
      </c>
      <c r="N9">
        <v>0</v>
      </c>
      <c r="O9">
        <v>625</v>
      </c>
      <c r="P9">
        <v>2423</v>
      </c>
      <c r="Q9">
        <v>3579</v>
      </c>
      <c r="R9">
        <v>0</v>
      </c>
      <c r="S9">
        <v>0</v>
      </c>
      <c r="T9">
        <v>8219</v>
      </c>
      <c r="U9">
        <v>0</v>
      </c>
      <c r="V9">
        <v>0</v>
      </c>
      <c r="W9">
        <v>884</v>
      </c>
      <c r="X9">
        <v>216</v>
      </c>
      <c r="Y9">
        <v>0</v>
      </c>
      <c r="Z9">
        <v>0</v>
      </c>
      <c r="AA9">
        <v>2050</v>
      </c>
      <c r="AB9">
        <v>474</v>
      </c>
      <c r="AC9">
        <v>1021</v>
      </c>
      <c r="AD9">
        <v>680</v>
      </c>
      <c r="AE9">
        <v>0</v>
      </c>
      <c r="AF9">
        <v>575</v>
      </c>
      <c r="AG9">
        <v>0</v>
      </c>
      <c r="AH9">
        <v>895</v>
      </c>
      <c r="AI9">
        <v>2200</v>
      </c>
      <c r="AJ9">
        <v>0</v>
      </c>
      <c r="AK9">
        <v>2378</v>
      </c>
      <c r="AL9">
        <v>3781</v>
      </c>
      <c r="AM9">
        <v>0</v>
      </c>
      <c r="AN9">
        <v>1580</v>
      </c>
      <c r="AO9">
        <v>0</v>
      </c>
      <c r="AP9">
        <v>0</v>
      </c>
      <c r="AQ9">
        <v>0</v>
      </c>
      <c r="AR9">
        <v>4397</v>
      </c>
      <c r="AS9">
        <v>0</v>
      </c>
      <c r="AT9">
        <v>2638</v>
      </c>
      <c r="AU9">
        <v>3258</v>
      </c>
      <c r="AV9">
        <v>0</v>
      </c>
      <c r="AW9">
        <v>0</v>
      </c>
      <c r="AX9">
        <v>815</v>
      </c>
      <c r="AY9">
        <v>845</v>
      </c>
      <c r="AZ9">
        <v>0</v>
      </c>
      <c r="BA9">
        <v>0</v>
      </c>
    </row>
    <row r="10" spans="1:53" x14ac:dyDescent="0.75">
      <c r="A10" t="s">
        <v>6</v>
      </c>
      <c r="B10" t="s">
        <v>140</v>
      </c>
      <c r="C10">
        <v>106</v>
      </c>
      <c r="D10">
        <v>203</v>
      </c>
      <c r="E10">
        <v>0</v>
      </c>
      <c r="F10">
        <v>0</v>
      </c>
      <c r="G10">
        <v>78</v>
      </c>
      <c r="H10">
        <v>128</v>
      </c>
      <c r="I10">
        <v>705</v>
      </c>
      <c r="J10">
        <v>113</v>
      </c>
      <c r="K10">
        <v>406</v>
      </c>
      <c r="L10">
        <v>262</v>
      </c>
      <c r="M10">
        <v>1469</v>
      </c>
      <c r="N10">
        <v>76</v>
      </c>
      <c r="O10">
        <v>25</v>
      </c>
      <c r="P10">
        <v>18</v>
      </c>
      <c r="Q10">
        <v>253</v>
      </c>
      <c r="R10" t="s">
        <v>134</v>
      </c>
      <c r="S10">
        <v>545</v>
      </c>
      <c r="T10" t="s">
        <v>134</v>
      </c>
      <c r="U10">
        <v>29</v>
      </c>
      <c r="V10">
        <v>61</v>
      </c>
      <c r="W10">
        <v>0.5</v>
      </c>
      <c r="X10">
        <v>74</v>
      </c>
      <c r="Y10">
        <v>239</v>
      </c>
      <c r="Z10">
        <v>68</v>
      </c>
      <c r="AA10">
        <v>92</v>
      </c>
      <c r="AB10">
        <v>63</v>
      </c>
      <c r="AC10">
        <v>0</v>
      </c>
      <c r="AD10">
        <v>101</v>
      </c>
      <c r="AE10">
        <v>650</v>
      </c>
      <c r="AF10">
        <v>69</v>
      </c>
      <c r="AG10">
        <v>83</v>
      </c>
      <c r="AH10">
        <v>91</v>
      </c>
      <c r="AI10">
        <v>1</v>
      </c>
      <c r="AJ10" t="s">
        <v>134</v>
      </c>
      <c r="AK10">
        <v>2294</v>
      </c>
      <c r="AL10">
        <v>336</v>
      </c>
      <c r="AM10">
        <v>116</v>
      </c>
      <c r="AN10">
        <v>39</v>
      </c>
      <c r="AO10">
        <v>134</v>
      </c>
      <c r="AP10">
        <v>2259</v>
      </c>
      <c r="AQ10" t="s">
        <v>134</v>
      </c>
      <c r="AR10">
        <v>163</v>
      </c>
      <c r="AS10">
        <v>272</v>
      </c>
      <c r="AT10">
        <v>713</v>
      </c>
      <c r="AU10">
        <v>43</v>
      </c>
      <c r="AV10">
        <v>40</v>
      </c>
      <c r="AW10">
        <v>90</v>
      </c>
      <c r="AX10">
        <v>5033</v>
      </c>
      <c r="AY10">
        <v>133</v>
      </c>
      <c r="AZ10">
        <v>47</v>
      </c>
      <c r="BA10">
        <v>357</v>
      </c>
    </row>
    <row r="11" spans="1:53" x14ac:dyDescent="0.75">
      <c r="A11" t="s">
        <v>7</v>
      </c>
      <c r="B11" t="s">
        <v>141</v>
      </c>
      <c r="C11">
        <v>53</v>
      </c>
      <c r="D11">
        <v>335</v>
      </c>
      <c r="E11">
        <v>0</v>
      </c>
      <c r="F11">
        <v>0.45</v>
      </c>
      <c r="G11">
        <v>3</v>
      </c>
      <c r="H11">
        <v>206</v>
      </c>
      <c r="I11">
        <v>0</v>
      </c>
      <c r="J11">
        <v>12</v>
      </c>
      <c r="K11">
        <v>149</v>
      </c>
      <c r="L11">
        <v>0</v>
      </c>
      <c r="M11">
        <v>1029</v>
      </c>
      <c r="N11">
        <v>1337</v>
      </c>
      <c r="O11">
        <v>1</v>
      </c>
      <c r="P11">
        <v>0</v>
      </c>
      <c r="Q11">
        <v>0</v>
      </c>
      <c r="R11">
        <v>55</v>
      </c>
      <c r="S11">
        <v>214</v>
      </c>
      <c r="T11">
        <v>2298</v>
      </c>
      <c r="U11">
        <v>917</v>
      </c>
      <c r="V11">
        <v>4209</v>
      </c>
      <c r="W11">
        <v>2387</v>
      </c>
      <c r="X11">
        <v>0</v>
      </c>
      <c r="Y11">
        <v>256</v>
      </c>
      <c r="Z11">
        <v>18</v>
      </c>
      <c r="AA11">
        <v>989</v>
      </c>
      <c r="AB11">
        <v>1475</v>
      </c>
      <c r="AC11">
        <v>0</v>
      </c>
      <c r="AD11">
        <v>683</v>
      </c>
      <c r="AE11">
        <v>491</v>
      </c>
      <c r="AF11">
        <v>1097</v>
      </c>
      <c r="AG11">
        <v>20</v>
      </c>
      <c r="AH11">
        <v>46</v>
      </c>
      <c r="AI11">
        <v>2</v>
      </c>
      <c r="AJ11">
        <v>1069</v>
      </c>
      <c r="AK11">
        <v>526</v>
      </c>
      <c r="AL11">
        <v>43</v>
      </c>
      <c r="AM11">
        <v>1461</v>
      </c>
      <c r="AN11">
        <v>328</v>
      </c>
      <c r="AO11">
        <v>2936</v>
      </c>
      <c r="AP11">
        <v>522</v>
      </c>
      <c r="AQ11">
        <v>18</v>
      </c>
      <c r="AR11">
        <v>0</v>
      </c>
      <c r="AS11">
        <v>900</v>
      </c>
      <c r="AT11" t="s">
        <v>134</v>
      </c>
      <c r="AU11">
        <v>8813</v>
      </c>
      <c r="AV11">
        <v>45</v>
      </c>
      <c r="AW11">
        <v>35</v>
      </c>
      <c r="AX11">
        <v>666</v>
      </c>
      <c r="AY11">
        <v>195</v>
      </c>
      <c r="AZ11">
        <v>965</v>
      </c>
      <c r="BA11">
        <v>0</v>
      </c>
    </row>
    <row r="12" spans="1:53" x14ac:dyDescent="0.75">
      <c r="A12" t="s">
        <v>8</v>
      </c>
      <c r="B12" t="s">
        <v>142</v>
      </c>
      <c r="C12">
        <v>29</v>
      </c>
      <c r="D12">
        <v>131</v>
      </c>
      <c r="E12">
        <v>5</v>
      </c>
      <c r="F12">
        <v>6</v>
      </c>
      <c r="G12">
        <v>238</v>
      </c>
      <c r="H12">
        <v>0</v>
      </c>
      <c r="I12">
        <v>259</v>
      </c>
      <c r="J12">
        <v>3</v>
      </c>
      <c r="K12" t="s">
        <v>134</v>
      </c>
      <c r="L12">
        <v>67</v>
      </c>
      <c r="M12">
        <v>391</v>
      </c>
      <c r="N12">
        <v>12</v>
      </c>
      <c r="O12">
        <v>32</v>
      </c>
      <c r="P12">
        <v>278</v>
      </c>
      <c r="Q12">
        <v>431</v>
      </c>
      <c r="R12">
        <v>23</v>
      </c>
      <c r="S12">
        <v>38</v>
      </c>
      <c r="T12">
        <v>22</v>
      </c>
      <c r="U12">
        <v>31</v>
      </c>
      <c r="V12">
        <v>17</v>
      </c>
      <c r="W12">
        <v>5</v>
      </c>
      <c r="X12">
        <v>173</v>
      </c>
      <c r="Y12">
        <v>138</v>
      </c>
      <c r="Z12">
        <v>75</v>
      </c>
      <c r="AA12">
        <v>151</v>
      </c>
      <c r="AB12">
        <v>102</v>
      </c>
      <c r="AC12">
        <v>109</v>
      </c>
      <c r="AD12">
        <v>7</v>
      </c>
      <c r="AE12">
        <v>2</v>
      </c>
      <c r="AF12">
        <v>7</v>
      </c>
      <c r="AG12">
        <v>4</v>
      </c>
      <c r="AH12">
        <v>68</v>
      </c>
      <c r="AI12">
        <v>53</v>
      </c>
      <c r="AJ12">
        <v>2</v>
      </c>
      <c r="AK12">
        <v>139</v>
      </c>
      <c r="AL12">
        <v>145</v>
      </c>
      <c r="AM12">
        <v>0</v>
      </c>
      <c r="AN12">
        <v>24</v>
      </c>
      <c r="AO12">
        <v>12</v>
      </c>
      <c r="AP12">
        <v>78</v>
      </c>
      <c r="AQ12">
        <v>21</v>
      </c>
      <c r="AR12">
        <v>163</v>
      </c>
      <c r="AS12" t="s">
        <v>134</v>
      </c>
      <c r="AT12">
        <v>43</v>
      </c>
      <c r="AU12">
        <v>79</v>
      </c>
      <c r="AV12">
        <v>6</v>
      </c>
      <c r="AW12">
        <v>29</v>
      </c>
      <c r="AX12">
        <v>105</v>
      </c>
      <c r="AY12">
        <v>72</v>
      </c>
      <c r="AZ12">
        <v>0</v>
      </c>
      <c r="BA12">
        <v>35</v>
      </c>
    </row>
    <row r="13" spans="1:53" x14ac:dyDescent="0.75">
      <c r="A13" t="s">
        <v>9</v>
      </c>
      <c r="B13" t="s">
        <v>143</v>
      </c>
      <c r="C13">
        <v>0</v>
      </c>
      <c r="D13">
        <v>0</v>
      </c>
      <c r="E13">
        <v>0</v>
      </c>
      <c r="F13">
        <v>0</v>
      </c>
      <c r="G13">
        <v>0</v>
      </c>
      <c r="H13">
        <v>0</v>
      </c>
      <c r="I13">
        <v>0</v>
      </c>
      <c r="J13">
        <v>0</v>
      </c>
      <c r="K13">
        <v>0</v>
      </c>
      <c r="L13">
        <v>0</v>
      </c>
      <c r="M13">
        <v>907</v>
      </c>
      <c r="N13">
        <v>0</v>
      </c>
      <c r="O13">
        <v>0</v>
      </c>
      <c r="P13">
        <v>0</v>
      </c>
      <c r="Q13">
        <v>0</v>
      </c>
      <c r="R13">
        <v>33</v>
      </c>
      <c r="S13">
        <v>8</v>
      </c>
      <c r="T13">
        <v>0</v>
      </c>
      <c r="U13">
        <v>0</v>
      </c>
      <c r="V13">
        <v>0</v>
      </c>
      <c r="W13">
        <v>0</v>
      </c>
      <c r="X13">
        <v>0</v>
      </c>
      <c r="Y13">
        <v>0</v>
      </c>
      <c r="Z13">
        <v>0</v>
      </c>
      <c r="AA13">
        <v>0</v>
      </c>
      <c r="AB13">
        <v>0</v>
      </c>
      <c r="AC13">
        <v>0</v>
      </c>
      <c r="AD13">
        <v>0</v>
      </c>
      <c r="AE13">
        <v>0</v>
      </c>
      <c r="AF13">
        <v>0</v>
      </c>
      <c r="AG13">
        <v>388</v>
      </c>
      <c r="AH13">
        <v>0</v>
      </c>
      <c r="AI13">
        <v>0</v>
      </c>
      <c r="AJ13">
        <v>3</v>
      </c>
      <c r="AK13">
        <v>0</v>
      </c>
      <c r="AL13">
        <v>0</v>
      </c>
      <c r="AM13">
        <v>0</v>
      </c>
      <c r="AN13">
        <v>0</v>
      </c>
      <c r="AO13">
        <v>0</v>
      </c>
      <c r="AP13">
        <v>21</v>
      </c>
      <c r="AQ13">
        <v>0</v>
      </c>
      <c r="AR13">
        <v>0</v>
      </c>
      <c r="AS13">
        <v>0</v>
      </c>
      <c r="AT13">
        <v>0</v>
      </c>
      <c r="AU13">
        <v>0</v>
      </c>
      <c r="AV13">
        <v>49</v>
      </c>
      <c r="AW13">
        <v>0</v>
      </c>
      <c r="AX13">
        <v>0</v>
      </c>
      <c r="AY13">
        <v>0</v>
      </c>
      <c r="AZ13">
        <v>0</v>
      </c>
      <c r="BA13">
        <v>0</v>
      </c>
    </row>
    <row r="14" spans="1:53" x14ac:dyDescent="0.75">
      <c r="A14" t="s">
        <v>10</v>
      </c>
      <c r="B14" t="s">
        <v>144</v>
      </c>
      <c r="C14">
        <v>148</v>
      </c>
      <c r="D14">
        <v>98</v>
      </c>
      <c r="E14">
        <v>15</v>
      </c>
      <c r="F14">
        <v>21</v>
      </c>
      <c r="G14">
        <v>390</v>
      </c>
      <c r="H14">
        <v>3</v>
      </c>
      <c r="I14" t="s">
        <v>134</v>
      </c>
      <c r="J14" t="s">
        <v>134</v>
      </c>
      <c r="K14">
        <v>729</v>
      </c>
      <c r="L14">
        <v>96</v>
      </c>
      <c r="M14">
        <v>4410</v>
      </c>
      <c r="N14">
        <v>383</v>
      </c>
      <c r="O14">
        <v>99</v>
      </c>
      <c r="P14">
        <v>1185</v>
      </c>
      <c r="Q14">
        <v>504</v>
      </c>
      <c r="R14">
        <v>148</v>
      </c>
      <c r="S14">
        <v>57</v>
      </c>
      <c r="T14">
        <v>220</v>
      </c>
      <c r="U14">
        <v>154</v>
      </c>
      <c r="V14">
        <v>52</v>
      </c>
      <c r="W14">
        <v>14</v>
      </c>
      <c r="X14">
        <v>39</v>
      </c>
      <c r="Y14">
        <v>77</v>
      </c>
      <c r="Z14">
        <v>319</v>
      </c>
      <c r="AA14">
        <v>89</v>
      </c>
      <c r="AB14">
        <v>140</v>
      </c>
      <c r="AC14">
        <v>47</v>
      </c>
      <c r="AD14">
        <v>61</v>
      </c>
      <c r="AE14">
        <v>20</v>
      </c>
      <c r="AF14">
        <v>8</v>
      </c>
      <c r="AG14">
        <v>707</v>
      </c>
      <c r="AH14" t="s">
        <v>134</v>
      </c>
      <c r="AI14">
        <v>293</v>
      </c>
      <c r="AJ14">
        <v>239</v>
      </c>
      <c r="AK14">
        <v>369</v>
      </c>
      <c r="AL14">
        <v>761</v>
      </c>
      <c r="AM14">
        <v>0.12</v>
      </c>
      <c r="AN14">
        <v>137</v>
      </c>
      <c r="AO14">
        <v>29</v>
      </c>
      <c r="AP14">
        <v>109</v>
      </c>
      <c r="AQ14">
        <v>64</v>
      </c>
      <c r="AR14">
        <v>222</v>
      </c>
      <c r="AS14">
        <v>10</v>
      </c>
      <c r="AT14">
        <v>70</v>
      </c>
      <c r="AU14">
        <v>1972</v>
      </c>
      <c r="AV14">
        <v>281</v>
      </c>
      <c r="AW14">
        <v>22</v>
      </c>
      <c r="AX14">
        <v>35</v>
      </c>
      <c r="AY14">
        <v>82</v>
      </c>
      <c r="AZ14">
        <v>10</v>
      </c>
      <c r="BA14">
        <v>18</v>
      </c>
    </row>
    <row r="15" spans="1:53" x14ac:dyDescent="0.75">
      <c r="A15" t="s">
        <v>115</v>
      </c>
      <c r="B15" t="s">
        <v>145</v>
      </c>
      <c r="C15">
        <v>0</v>
      </c>
      <c r="D15">
        <v>0</v>
      </c>
      <c r="E15">
        <v>0</v>
      </c>
      <c r="F15">
        <v>0</v>
      </c>
      <c r="G15">
        <v>0</v>
      </c>
      <c r="H15">
        <v>0</v>
      </c>
      <c r="I15">
        <v>0</v>
      </c>
      <c r="J15">
        <v>0</v>
      </c>
      <c r="K15">
        <v>39</v>
      </c>
      <c r="L15">
        <v>0</v>
      </c>
      <c r="M15">
        <v>113</v>
      </c>
      <c r="N15">
        <v>0</v>
      </c>
      <c r="O15">
        <v>0</v>
      </c>
      <c r="P15">
        <v>0</v>
      </c>
      <c r="Q15">
        <v>0</v>
      </c>
      <c r="R15">
        <v>0</v>
      </c>
      <c r="S15">
        <v>0</v>
      </c>
      <c r="T15">
        <v>0</v>
      </c>
      <c r="U15">
        <v>0</v>
      </c>
      <c r="V15">
        <v>0</v>
      </c>
      <c r="W15">
        <v>0</v>
      </c>
      <c r="X15">
        <v>0</v>
      </c>
      <c r="Y15">
        <v>0</v>
      </c>
      <c r="Z15">
        <v>0</v>
      </c>
      <c r="AA15">
        <v>0</v>
      </c>
      <c r="AB15">
        <v>0</v>
      </c>
      <c r="AC15">
        <v>0</v>
      </c>
      <c r="AD15">
        <v>0</v>
      </c>
      <c r="AE15">
        <v>0</v>
      </c>
      <c r="AF15">
        <v>0</v>
      </c>
      <c r="AG15">
        <v>14</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336</v>
      </c>
      <c r="D16">
        <v>767</v>
      </c>
      <c r="E16">
        <v>20</v>
      </c>
      <c r="F16">
        <v>27.45</v>
      </c>
      <c r="G16">
        <v>709</v>
      </c>
      <c r="H16">
        <v>337</v>
      </c>
      <c r="I16">
        <v>964</v>
      </c>
      <c r="J16">
        <v>128</v>
      </c>
      <c r="K16">
        <v>1323</v>
      </c>
      <c r="L16">
        <v>425</v>
      </c>
      <c r="M16">
        <v>8319</v>
      </c>
      <c r="N16">
        <v>1808</v>
      </c>
      <c r="O16">
        <v>157</v>
      </c>
      <c r="P16">
        <v>1481</v>
      </c>
      <c r="Q16">
        <v>1188</v>
      </c>
      <c r="R16">
        <v>259</v>
      </c>
      <c r="S16">
        <v>862</v>
      </c>
      <c r="T16">
        <v>2540</v>
      </c>
      <c r="U16">
        <v>1131</v>
      </c>
      <c r="V16">
        <v>4339</v>
      </c>
      <c r="W16">
        <v>2406.5</v>
      </c>
      <c r="X16">
        <v>286</v>
      </c>
      <c r="Y16">
        <v>710</v>
      </c>
      <c r="Z16">
        <v>480</v>
      </c>
      <c r="AA16">
        <v>1321</v>
      </c>
      <c r="AB16">
        <v>1780</v>
      </c>
      <c r="AC16">
        <v>156</v>
      </c>
      <c r="AD16">
        <v>852</v>
      </c>
      <c r="AE16">
        <v>1163</v>
      </c>
      <c r="AF16">
        <v>1181</v>
      </c>
      <c r="AG16">
        <v>1216</v>
      </c>
      <c r="AH16">
        <v>205</v>
      </c>
      <c r="AI16">
        <v>349</v>
      </c>
      <c r="AJ16">
        <v>1313</v>
      </c>
      <c r="AK16">
        <v>3328</v>
      </c>
      <c r="AL16">
        <v>1285</v>
      </c>
      <c r="AM16">
        <v>1577.12</v>
      </c>
      <c r="AN16">
        <v>528</v>
      </c>
      <c r="AO16">
        <v>3111</v>
      </c>
      <c r="AP16">
        <v>2989</v>
      </c>
      <c r="AQ16">
        <v>103</v>
      </c>
      <c r="AR16">
        <v>548</v>
      </c>
      <c r="AS16">
        <v>1182</v>
      </c>
      <c r="AT16">
        <v>826</v>
      </c>
      <c r="AU16">
        <v>10907</v>
      </c>
      <c r="AV16">
        <v>421</v>
      </c>
      <c r="AW16">
        <v>176</v>
      </c>
      <c r="AX16">
        <v>5839</v>
      </c>
      <c r="AY16">
        <v>482</v>
      </c>
      <c r="AZ16">
        <v>1022</v>
      </c>
      <c r="BA16">
        <v>410</v>
      </c>
    </row>
    <row r="17" spans="1:53" x14ac:dyDescent="0.75">
      <c r="A17" t="s">
        <v>14</v>
      </c>
      <c r="B17" t="s">
        <v>146</v>
      </c>
      <c r="C17">
        <v>29</v>
      </c>
      <c r="D17">
        <v>74</v>
      </c>
      <c r="E17">
        <v>0</v>
      </c>
      <c r="F17">
        <v>0</v>
      </c>
      <c r="G17">
        <v>39</v>
      </c>
      <c r="H17">
        <v>-1</v>
      </c>
      <c r="I17">
        <v>0</v>
      </c>
      <c r="J17">
        <v>-0.21</v>
      </c>
      <c r="K17">
        <v>-3</v>
      </c>
      <c r="L17">
        <v>1</v>
      </c>
      <c r="M17">
        <v>-46</v>
      </c>
      <c r="N17">
        <v>1</v>
      </c>
      <c r="O17">
        <v>38</v>
      </c>
      <c r="P17">
        <v>188</v>
      </c>
      <c r="Q17">
        <v>12</v>
      </c>
      <c r="R17">
        <v>16</v>
      </c>
      <c r="S17">
        <v>6</v>
      </c>
      <c r="T17">
        <v>16</v>
      </c>
      <c r="U17">
        <v>44</v>
      </c>
      <c r="V17">
        <v>0</v>
      </c>
      <c r="W17">
        <v>0.42</v>
      </c>
      <c r="X17">
        <v>19</v>
      </c>
      <c r="Y17">
        <v>26</v>
      </c>
      <c r="Z17">
        <v>79</v>
      </c>
      <c r="AA17">
        <v>12</v>
      </c>
      <c r="AB17">
        <v>28</v>
      </c>
      <c r="AC17">
        <v>0</v>
      </c>
      <c r="AD17">
        <v>0</v>
      </c>
      <c r="AE17">
        <v>21</v>
      </c>
      <c r="AF17">
        <v>0</v>
      </c>
      <c r="AG17">
        <v>-0.02</v>
      </c>
      <c r="AH17">
        <v>4</v>
      </c>
      <c r="AI17">
        <v>53</v>
      </c>
      <c r="AJ17">
        <v>-2</v>
      </c>
      <c r="AK17">
        <v>89</v>
      </c>
      <c r="AL17">
        <v>26</v>
      </c>
      <c r="AM17" t="s">
        <v>134</v>
      </c>
      <c r="AN17">
        <v>0.23</v>
      </c>
      <c r="AO17">
        <v>1</v>
      </c>
      <c r="AP17">
        <v>3</v>
      </c>
      <c r="AQ17">
        <v>0</v>
      </c>
      <c r="AR17">
        <v>5</v>
      </c>
      <c r="AS17">
        <v>0</v>
      </c>
      <c r="AT17">
        <v>0.05</v>
      </c>
      <c r="AU17">
        <v>21</v>
      </c>
      <c r="AV17">
        <v>9</v>
      </c>
      <c r="AW17">
        <v>0.17</v>
      </c>
      <c r="AX17">
        <v>4</v>
      </c>
      <c r="AY17">
        <v>2</v>
      </c>
      <c r="AZ17">
        <v>8</v>
      </c>
      <c r="BA17">
        <v>5</v>
      </c>
    </row>
    <row r="18" spans="1:53" x14ac:dyDescent="0.75">
      <c r="A18" t="s">
        <v>147</v>
      </c>
      <c r="B18" t="s">
        <v>131</v>
      </c>
      <c r="C18">
        <v>2929</v>
      </c>
      <c r="D18">
        <v>17402</v>
      </c>
      <c r="E18">
        <v>26</v>
      </c>
      <c r="F18">
        <v>298.45</v>
      </c>
      <c r="G18">
        <v>7102</v>
      </c>
      <c r="H18">
        <v>3605</v>
      </c>
      <c r="I18">
        <v>11433</v>
      </c>
      <c r="J18">
        <v>514.79</v>
      </c>
      <c r="K18">
        <v>8971</v>
      </c>
      <c r="L18">
        <v>4390</v>
      </c>
      <c r="M18">
        <v>18181</v>
      </c>
      <c r="N18">
        <v>4771</v>
      </c>
      <c r="O18">
        <v>2849</v>
      </c>
      <c r="P18">
        <v>19048.010000000002</v>
      </c>
      <c r="Q18">
        <v>10281</v>
      </c>
      <c r="R18">
        <v>902</v>
      </c>
      <c r="S18">
        <v>1330</v>
      </c>
      <c r="T18">
        <v>15128</v>
      </c>
      <c r="U18">
        <v>7315</v>
      </c>
      <c r="V18">
        <v>5769</v>
      </c>
      <c r="W18">
        <v>4759.92</v>
      </c>
      <c r="X18">
        <v>7662</v>
      </c>
      <c r="Y18">
        <v>1084</v>
      </c>
      <c r="Z18">
        <v>1669</v>
      </c>
      <c r="AA18">
        <v>9567</v>
      </c>
      <c r="AB18">
        <v>4568</v>
      </c>
      <c r="AC18">
        <v>4351</v>
      </c>
      <c r="AD18">
        <v>5443</v>
      </c>
      <c r="AE18">
        <v>2380</v>
      </c>
      <c r="AF18">
        <v>3301</v>
      </c>
      <c r="AG18">
        <v>3141.98</v>
      </c>
      <c r="AH18">
        <v>1314</v>
      </c>
      <c r="AI18">
        <v>5635</v>
      </c>
      <c r="AJ18">
        <v>2412</v>
      </c>
      <c r="AK18">
        <v>10967</v>
      </c>
      <c r="AL18">
        <v>10380</v>
      </c>
      <c r="AM18">
        <v>3700.12</v>
      </c>
      <c r="AN18">
        <v>11713.23</v>
      </c>
      <c r="AO18">
        <v>6299</v>
      </c>
      <c r="AP18">
        <v>4808</v>
      </c>
      <c r="AQ18">
        <v>762</v>
      </c>
      <c r="AR18">
        <v>7737</v>
      </c>
      <c r="AS18">
        <v>1479</v>
      </c>
      <c r="AT18">
        <v>5364.05</v>
      </c>
      <c r="AU18">
        <v>39463</v>
      </c>
      <c r="AV18">
        <v>2394.02</v>
      </c>
      <c r="AW18">
        <v>176.35</v>
      </c>
      <c r="AX18">
        <v>8446</v>
      </c>
      <c r="AY18">
        <v>4886</v>
      </c>
      <c r="AZ18">
        <v>3842</v>
      </c>
      <c r="BA18">
        <v>4950</v>
      </c>
    </row>
    <row r="19" spans="1:53" x14ac:dyDescent="0.75">
      <c r="A19" t="s">
        <v>148</v>
      </c>
      <c r="B19" t="s">
        <v>131</v>
      </c>
      <c r="C19" s="2">
        <v>3.4153005464476749E-4</v>
      </c>
      <c r="D19" s="2">
        <v>3.6913138770331422E-3</v>
      </c>
      <c r="E19" s="2">
        <v>0</v>
      </c>
      <c r="F19" s="2">
        <v>5.1666666666666528E-3</v>
      </c>
      <c r="G19" s="2">
        <v>8.9501349623526405E-3</v>
      </c>
      <c r="H19" s="2">
        <v>2.7731558513588439E-4</v>
      </c>
      <c r="I19">
        <v>0</v>
      </c>
      <c r="J19">
        <v>2.3449612403101394E-3</v>
      </c>
      <c r="K19">
        <v>1.7803493935685255E-3</v>
      </c>
      <c r="L19">
        <v>4.5537340619306033E-4</v>
      </c>
      <c r="M19">
        <v>1.7021743905117903E-3</v>
      </c>
      <c r="N19">
        <v>2.5088856366297652E-3</v>
      </c>
      <c r="O19">
        <v>2.8001400070003513E-3</v>
      </c>
      <c r="P19">
        <v>1.0553397038748358E-4</v>
      </c>
      <c r="Q19">
        <v>9.4256259204712478E-3</v>
      </c>
      <c r="R19">
        <v>6.6079295154185536E-3</v>
      </c>
      <c r="S19">
        <v>7.5131480090162572E-4</v>
      </c>
      <c r="T19">
        <v>6.6058924560707943E-4</v>
      </c>
      <c r="U19">
        <v>0</v>
      </c>
      <c r="V19">
        <v>1.733703190014424E-4</v>
      </c>
      <c r="W19">
        <v>1.6806722689111098E-5</v>
      </c>
      <c r="X19">
        <v>1.3053126223727674E-4</v>
      </c>
      <c r="Y19">
        <v>9.2165898617513342E-4</v>
      </c>
      <c r="Z19">
        <v>9.6793708408953183E-3</v>
      </c>
      <c r="AA19">
        <v>7.5829383886256707E-3</v>
      </c>
      <c r="AB19">
        <v>0</v>
      </c>
      <c r="AC19">
        <v>0</v>
      </c>
      <c r="AD19">
        <v>9.1945568223605889E-4</v>
      </c>
      <c r="AE19">
        <v>0</v>
      </c>
      <c r="AF19">
        <v>0</v>
      </c>
      <c r="AG19">
        <v>6.3653723743062329E-6</v>
      </c>
      <c r="AH19">
        <v>7.6161462300072813E-4</v>
      </c>
      <c r="AI19">
        <v>2.4906600249066102E-3</v>
      </c>
      <c r="AJ19">
        <v>3.3057851239669533E-3</v>
      </c>
      <c r="AK19">
        <v>2.3763824147702284E-3</v>
      </c>
      <c r="AL19">
        <v>0</v>
      </c>
      <c r="AM19">
        <v>5.4023100277678093E-4</v>
      </c>
      <c r="AN19">
        <v>4.1464036728448006E-3</v>
      </c>
      <c r="AO19">
        <v>0</v>
      </c>
      <c r="AP19">
        <v>0</v>
      </c>
      <c r="AQ19">
        <v>2.6178010471203939E-3</v>
      </c>
      <c r="AR19">
        <v>1.5533980582524975E-3</v>
      </c>
      <c r="AS19">
        <v>1.3504388926400823E-3</v>
      </c>
      <c r="AT19">
        <v>1.690009337068199E-3</v>
      </c>
      <c r="AU19">
        <v>2.5339549969638497E-5</v>
      </c>
      <c r="AV19">
        <v>4.0918580375781666E-4</v>
      </c>
      <c r="AW19">
        <v>3.6723163841808626E-3</v>
      </c>
      <c r="AX19">
        <v>0</v>
      </c>
      <c r="AY19">
        <v>2.046245140168157E-4</v>
      </c>
      <c r="AZ19">
        <v>0</v>
      </c>
      <c r="BA19">
        <v>2.0197939810140397E-4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4435</v>
      </c>
      <c r="D22">
        <v>10721</v>
      </c>
      <c r="E22">
        <v>764</v>
      </c>
      <c r="F22">
        <v>759</v>
      </c>
      <c r="G22">
        <v>10358</v>
      </c>
      <c r="H22">
        <v>2655</v>
      </c>
      <c r="I22">
        <v>6392</v>
      </c>
      <c r="J22">
        <v>507</v>
      </c>
      <c r="K22">
        <v>5616</v>
      </c>
      <c r="L22">
        <v>3651</v>
      </c>
      <c r="M22">
        <v>18379</v>
      </c>
      <c r="N22">
        <v>4151</v>
      </c>
      <c r="O22">
        <v>2082</v>
      </c>
      <c r="P22">
        <v>17962</v>
      </c>
      <c r="Q22">
        <v>10514</v>
      </c>
      <c r="R22">
        <v>760</v>
      </c>
      <c r="S22">
        <v>1912</v>
      </c>
      <c r="T22">
        <v>10015</v>
      </c>
      <c r="U22">
        <v>7577</v>
      </c>
      <c r="V22">
        <v>4231</v>
      </c>
      <c r="W22">
        <v>3080</v>
      </c>
      <c r="X22">
        <v>6975</v>
      </c>
      <c r="Y22">
        <v>888</v>
      </c>
      <c r="Z22">
        <v>3803</v>
      </c>
      <c r="AA22">
        <v>7654</v>
      </c>
      <c r="AB22">
        <v>5192</v>
      </c>
      <c r="AC22">
        <v>3597</v>
      </c>
      <c r="AD22">
        <v>5719</v>
      </c>
      <c r="AE22">
        <v>1243</v>
      </c>
      <c r="AF22">
        <v>2563</v>
      </c>
      <c r="AG22">
        <v>2751</v>
      </c>
      <c r="AH22">
        <v>827</v>
      </c>
      <c r="AI22">
        <v>5209</v>
      </c>
      <c r="AJ22">
        <v>2195</v>
      </c>
      <c r="AK22">
        <v>10970</v>
      </c>
      <c r="AL22">
        <v>10639</v>
      </c>
      <c r="AM22">
        <v>2564</v>
      </c>
      <c r="AN22">
        <v>11558</v>
      </c>
      <c r="AO22">
        <v>5013</v>
      </c>
      <c r="AP22">
        <v>4486</v>
      </c>
      <c r="AQ22">
        <v>552</v>
      </c>
      <c r="AR22">
        <v>5906</v>
      </c>
      <c r="AS22">
        <v>1055</v>
      </c>
      <c r="AT22">
        <v>7255</v>
      </c>
      <c r="AU22">
        <v>32874</v>
      </c>
      <c r="AV22">
        <v>2559</v>
      </c>
      <c r="AW22">
        <v>438</v>
      </c>
      <c r="AX22">
        <v>7333</v>
      </c>
      <c r="AY22">
        <v>5380</v>
      </c>
      <c r="AZ22">
        <v>1445</v>
      </c>
      <c r="BA22">
        <v>5415</v>
      </c>
    </row>
    <row r="23" spans="1:53" x14ac:dyDescent="0.75">
      <c r="A23" t="s">
        <v>150</v>
      </c>
      <c r="B23" t="s">
        <v>151</v>
      </c>
      <c r="C23">
        <v>145.80000000000001</v>
      </c>
      <c r="D23">
        <v>125.8</v>
      </c>
      <c r="E23">
        <v>161.9</v>
      </c>
      <c r="F23">
        <v>134.30000000000001</v>
      </c>
      <c r="G23">
        <v>106.6</v>
      </c>
      <c r="H23">
        <v>106.89999999999999</v>
      </c>
      <c r="I23">
        <v>116</v>
      </c>
      <c r="J23">
        <v>217.8</v>
      </c>
      <c r="K23">
        <v>119.3</v>
      </c>
      <c r="L23">
        <v>92.899999999999991</v>
      </c>
      <c r="M23">
        <v>243.9</v>
      </c>
      <c r="N23">
        <v>116.8</v>
      </c>
      <c r="O23">
        <v>223.79999999999998</v>
      </c>
      <c r="P23">
        <v>134.30000000000001</v>
      </c>
      <c r="Q23">
        <v>109.3</v>
      </c>
      <c r="R23">
        <v>398.5</v>
      </c>
      <c r="S23">
        <v>93.800000000000011</v>
      </c>
      <c r="T23">
        <v>117.10000000000001</v>
      </c>
      <c r="U23">
        <v>109.60000000000001</v>
      </c>
      <c r="V23">
        <v>86.5</v>
      </c>
      <c r="W23">
        <v>104.80000000000001</v>
      </c>
      <c r="X23">
        <v>86</v>
      </c>
      <c r="Y23">
        <v>218.29999999999998</v>
      </c>
      <c r="Z23">
        <v>222.89999999999998</v>
      </c>
      <c r="AA23">
        <v>136.80000000000001</v>
      </c>
      <c r="AB23">
        <v>116.30000000000001</v>
      </c>
      <c r="AC23">
        <v>107.6</v>
      </c>
      <c r="AD23">
        <v>102</v>
      </c>
      <c r="AE23">
        <v>109.39999999999999</v>
      </c>
      <c r="AF23">
        <v>89.5</v>
      </c>
      <c r="AG23">
        <v>120.3</v>
      </c>
      <c r="AH23">
        <v>214.89999999999998</v>
      </c>
      <c r="AI23">
        <v>148.9</v>
      </c>
      <c r="AJ23">
        <v>97.100000000000009</v>
      </c>
      <c r="AK23">
        <v>183.2</v>
      </c>
      <c r="AL23">
        <v>108.4</v>
      </c>
      <c r="AM23">
        <v>77.5</v>
      </c>
      <c r="AN23">
        <v>110.8</v>
      </c>
      <c r="AO23">
        <v>88.800000000000011</v>
      </c>
      <c r="AP23">
        <v>103.5</v>
      </c>
      <c r="AQ23">
        <v>240.3</v>
      </c>
      <c r="AR23">
        <v>105.9</v>
      </c>
      <c r="AS23">
        <v>102</v>
      </c>
      <c r="AT23">
        <v>107.69999999999999</v>
      </c>
      <c r="AU23">
        <v>96.899999999999991</v>
      </c>
      <c r="AV23">
        <v>87.2</v>
      </c>
      <c r="AW23">
        <v>179.5</v>
      </c>
      <c r="AX23">
        <v>97.100000000000009</v>
      </c>
      <c r="AY23">
        <v>124</v>
      </c>
      <c r="AZ23">
        <v>83.4</v>
      </c>
      <c r="BA23">
        <v>98.9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110DF-01EB-4BB9-B04D-E74E5A47E10C}">
  <dimension ref="A1:W68"/>
  <sheetViews>
    <sheetView zoomScaleNormal="70" workbookViewId="0">
      <selection activeCell="I22" sqref="I22"/>
    </sheetView>
  </sheetViews>
  <sheetFormatPr defaultRowHeight="14.75" x14ac:dyDescent="0.75"/>
  <cols>
    <col min="1" max="1" width="16.6796875" customWidth="1"/>
    <col min="2" max="2" width="16.453125" customWidth="1"/>
    <col min="3" max="3" width="10.953125" bestFit="1" customWidth="1"/>
    <col min="4" max="4" width="11.36328125" bestFit="1" customWidth="1"/>
    <col min="5" max="5" width="14.26953125" bestFit="1" customWidth="1"/>
    <col min="6" max="6" width="9.953125" customWidth="1"/>
    <col min="7" max="7" width="12.54296875" customWidth="1"/>
    <col min="8" max="8" width="16.1328125" bestFit="1" customWidth="1"/>
    <col min="9" max="9" width="14.08984375" bestFit="1" customWidth="1"/>
    <col min="10" max="10" width="10.953125" bestFit="1" customWidth="1"/>
    <col min="11" max="11" width="10.7265625" bestFit="1" customWidth="1"/>
    <col min="12" max="12" width="15.1328125" bestFit="1" customWidth="1"/>
    <col min="13" max="13" width="13.54296875" bestFit="1" customWidth="1"/>
    <col min="14" max="14" width="10.26953125" bestFit="1" customWidth="1"/>
    <col min="15" max="15" width="10.7265625" bestFit="1" customWidth="1"/>
    <col min="16" max="16" width="11.453125" bestFit="1" customWidth="1"/>
    <col min="17" max="17" width="11.6796875" bestFit="1" customWidth="1"/>
    <col min="18" max="18" width="7.6328125" bestFit="1" customWidth="1"/>
    <col min="19" max="19" width="10.1796875" bestFit="1" customWidth="1"/>
    <col min="20" max="20" width="7.40625" bestFit="1" customWidth="1"/>
    <col min="21" max="21" width="11.6796875" bestFit="1" customWidth="1"/>
    <col min="22" max="22" width="5.36328125" bestFit="1" customWidth="1"/>
    <col min="23" max="23" width="8.58984375" customWidth="1"/>
  </cols>
  <sheetData>
    <row r="1" spans="1:23" x14ac:dyDescent="0.75">
      <c r="A1" s="3" t="s">
        <v>153</v>
      </c>
      <c r="B1" s="11" t="s">
        <v>31</v>
      </c>
      <c r="D1" s="3" t="str">
        <f>_xlfn.CONCAT("Data from ",A28, " through ", A17)</f>
        <v>Data from 01/23 through 12/23</v>
      </c>
      <c r="E1" s="3"/>
      <c r="F1" s="3"/>
    </row>
    <row r="2" spans="1:23" x14ac:dyDescent="0.75">
      <c r="D2" s="3"/>
      <c r="E2" s="3"/>
      <c r="G2" s="12"/>
      <c r="H2" s="12"/>
      <c r="I2" s="12"/>
      <c r="J2" s="12"/>
      <c r="K2" s="4"/>
      <c r="L2" s="4"/>
      <c r="M2" s="4"/>
      <c r="N2" s="4"/>
      <c r="O2" s="4"/>
    </row>
    <row r="3" spans="1:23" x14ac:dyDescent="0.75">
      <c r="A3" s="23" t="s">
        <v>152</v>
      </c>
      <c r="B3" s="24"/>
      <c r="C3" s="24"/>
      <c r="D3" s="24"/>
      <c r="E3" s="24"/>
      <c r="G3" s="3" t="s">
        <v>118</v>
      </c>
      <c r="I3" s="9">
        <f ca="1">SUMPRODUCT('Compare States'!C2:C52,'Compare States'!B2:B52)/SUM('Compare States'!B2:B52)</f>
        <v>127.36263284155673</v>
      </c>
      <c r="J3" t="s">
        <v>29</v>
      </c>
      <c r="L3" s="21"/>
    </row>
    <row r="4" spans="1:23" x14ac:dyDescent="0.75">
      <c r="A4" s="6" t="s">
        <v>25</v>
      </c>
      <c r="B4" s="3"/>
      <c r="C4">
        <f ca="1">SUM(C17:C28)</f>
        <v>56797</v>
      </c>
      <c r="D4" t="s">
        <v>21</v>
      </c>
      <c r="G4" s="3" t="s">
        <v>119</v>
      </c>
      <c r="I4" s="9">
        <f ca="1">SUMPRODUCT(D17:D28,C17:C28)/SUM(C17:C28)</f>
        <v>143.60469919185871</v>
      </c>
      <c r="J4" t="s">
        <v>29</v>
      </c>
    </row>
    <row r="5" spans="1:23" x14ac:dyDescent="0.75">
      <c r="A5" s="3" t="s">
        <v>22</v>
      </c>
      <c r="C5">
        <f ca="1">SUM(F17:F28)</f>
        <v>37522</v>
      </c>
      <c r="D5" t="s">
        <v>21</v>
      </c>
      <c r="G5" s="3" t="s">
        <v>120</v>
      </c>
      <c r="I5" s="9">
        <f ca="1">I4-I3</f>
        <v>16.242066350301982</v>
      </c>
      <c r="J5" t="s">
        <v>29</v>
      </c>
    </row>
    <row r="6" spans="1:23" x14ac:dyDescent="0.75">
      <c r="A6" s="3" t="str">
        <f ca="1">IF(SUM(E17:E28)&gt;0,"Electricity Imported", "Electricity Exported")</f>
        <v>Electricity Imported</v>
      </c>
      <c r="C6">
        <f ca="1">ABS(SUM(E17:E28))</f>
        <v>19275</v>
      </c>
      <c r="D6" t="s">
        <v>21</v>
      </c>
      <c r="G6" s="3" t="s">
        <v>121</v>
      </c>
      <c r="I6" s="2">
        <f ca="1">I4/I3</f>
        <v>1.1275261510219221</v>
      </c>
    </row>
    <row r="7" spans="1:23" x14ac:dyDescent="0.75">
      <c r="A7" s="3" t="str">
        <f ca="1">IF(A6 = "Electricity Imported", "Percent of consumption imported", "Percent of generation exported")</f>
        <v>Percent of consumption imported</v>
      </c>
      <c r="C7" s="2">
        <f ca="1">IF(A6 = "Electricity Imported", C6/C4, C6/C5)</f>
        <v>0.33936651583710409</v>
      </c>
      <c r="G7" s="3" t="s">
        <v>122</v>
      </c>
      <c r="I7" s="22">
        <f ca="1">I4*C4</f>
        <v>8156316.0999999996</v>
      </c>
    </row>
    <row r="8" spans="1:23" x14ac:dyDescent="0.75">
      <c r="A8" s="10"/>
      <c r="B8" s="10"/>
      <c r="C8" s="10"/>
      <c r="D8" s="10"/>
      <c r="E8" s="10"/>
      <c r="F8" s="10"/>
      <c r="G8" s="10"/>
      <c r="H8" s="10"/>
      <c r="I8" s="10"/>
      <c r="J8" s="10"/>
      <c r="K8" s="10"/>
      <c r="L8" s="10"/>
      <c r="M8" s="10"/>
      <c r="N8" s="10"/>
      <c r="O8" s="10"/>
      <c r="P8" s="10"/>
      <c r="Q8" s="10"/>
      <c r="R8" s="10"/>
      <c r="S8" s="10"/>
      <c r="T8" s="10"/>
      <c r="U8" s="10"/>
      <c r="V8" s="10"/>
      <c r="W8" s="10"/>
    </row>
    <row r="9" spans="1:23" x14ac:dyDescent="0.75">
      <c r="A9" s="3" t="s">
        <v>129</v>
      </c>
    </row>
    <row r="10" spans="1:23" x14ac:dyDescent="0.75">
      <c r="B10" s="3" t="s">
        <v>123</v>
      </c>
      <c r="C10" s="3" t="s">
        <v>12</v>
      </c>
      <c r="D10" s="3" t="s">
        <v>13</v>
      </c>
      <c r="E10" s="3" t="s">
        <v>16</v>
      </c>
      <c r="F10" s="3" t="s">
        <v>14</v>
      </c>
      <c r="G10" t="s">
        <v>1</v>
      </c>
      <c r="H10" t="s">
        <v>2</v>
      </c>
      <c r="I10" t="s">
        <v>3</v>
      </c>
      <c r="J10" t="s">
        <v>4</v>
      </c>
      <c r="K10" t="s">
        <v>5</v>
      </c>
      <c r="L10" t="s">
        <v>6</v>
      </c>
      <c r="M10" t="s">
        <v>7</v>
      </c>
      <c r="N10" t="s">
        <v>8</v>
      </c>
      <c r="O10" t="s">
        <v>9</v>
      </c>
      <c r="P10" t="s">
        <v>10</v>
      </c>
      <c r="Q10" t="s">
        <v>11</v>
      </c>
      <c r="R10" t="s">
        <v>14</v>
      </c>
    </row>
    <row r="11" spans="1:23" x14ac:dyDescent="0.75">
      <c r="A11" t="s">
        <v>21</v>
      </c>
      <c r="B11">
        <f ca="1">IF(A6="Electricity Imported", C6, 0)</f>
        <v>19275</v>
      </c>
      <c r="C11">
        <f t="shared" ref="C11:R11" ca="1" si="0">SUM(G17:G28)</f>
        <v>17144</v>
      </c>
      <c r="D11">
        <f ca="1">SUM(H17:H28)</f>
        <v>5025</v>
      </c>
      <c r="E11">
        <f t="shared" ca="1" si="0"/>
        <v>15027</v>
      </c>
      <c r="F11">
        <f ca="1">SUM(J17:J28)</f>
        <v>322</v>
      </c>
      <c r="G11">
        <f t="shared" ca="1" si="0"/>
        <v>1709</v>
      </c>
      <c r="H11">
        <f t="shared" ca="1" si="0"/>
        <v>59</v>
      </c>
      <c r="I11">
        <f t="shared" ca="1" si="0"/>
        <v>0</v>
      </c>
      <c r="J11">
        <f t="shared" ca="1" si="0"/>
        <v>15376</v>
      </c>
      <c r="K11">
        <f t="shared" ca="1" si="0"/>
        <v>0</v>
      </c>
      <c r="L11">
        <f t="shared" ca="1" si="0"/>
        <v>1854</v>
      </c>
      <c r="M11">
        <f t="shared" ca="1" si="0"/>
        <v>482</v>
      </c>
      <c r="N11">
        <f t="shared" ca="1" si="0"/>
        <v>319</v>
      </c>
      <c r="O11">
        <f t="shared" ca="1" si="0"/>
        <v>0</v>
      </c>
      <c r="P11">
        <f t="shared" ca="1" si="0"/>
        <v>2370</v>
      </c>
      <c r="Q11">
        <f t="shared" ca="1" si="0"/>
        <v>0</v>
      </c>
      <c r="R11">
        <f t="shared" ca="1" si="0"/>
        <v>322</v>
      </c>
    </row>
    <row r="12" spans="1:23" x14ac:dyDescent="0.75">
      <c r="A12" t="s">
        <v>24</v>
      </c>
      <c r="B12" s="2">
        <f t="shared" ref="B12:R12" ca="1" si="1">B11/$C$4</f>
        <v>0.33936651583710409</v>
      </c>
      <c r="C12" s="2">
        <f t="shared" ca="1" si="1"/>
        <v>0.30184692853495781</v>
      </c>
      <c r="D12" s="2">
        <f t="shared" ca="1" si="1"/>
        <v>8.8472982727960989E-2</v>
      </c>
      <c r="E12" s="2">
        <f t="shared" ca="1" si="1"/>
        <v>0.264573833124989</v>
      </c>
      <c r="F12" s="2">
        <f t="shared" ca="1" si="1"/>
        <v>5.6693135200802857E-3</v>
      </c>
      <c r="G12" s="2">
        <f t="shared" ca="1" si="1"/>
        <v>3.0089617409370214E-2</v>
      </c>
      <c r="H12" s="2">
        <f t="shared" ca="1" si="1"/>
        <v>1.0387872598904872E-3</v>
      </c>
      <c r="I12" s="2">
        <f t="shared" ca="1" si="1"/>
        <v>0</v>
      </c>
      <c r="J12" s="2">
        <f t="shared" ca="1" si="1"/>
        <v>0.27071852386569711</v>
      </c>
      <c r="K12" s="2">
        <f t="shared" ca="1" si="1"/>
        <v>0</v>
      </c>
      <c r="L12" s="2">
        <f t="shared" ca="1" si="1"/>
        <v>3.264256914977904E-2</v>
      </c>
      <c r="M12" s="2">
        <f t="shared" ca="1" si="1"/>
        <v>8.4863637163934708E-3</v>
      </c>
      <c r="N12" s="2">
        <f t="shared" ca="1" si="1"/>
        <v>5.6164938288994137E-3</v>
      </c>
      <c r="O12" s="2">
        <f t="shared" ca="1" si="1"/>
        <v>0</v>
      </c>
      <c r="P12" s="2">
        <f t="shared" ca="1" si="1"/>
        <v>4.1727556032889059E-2</v>
      </c>
      <c r="Q12" s="2">
        <f t="shared" ca="1" si="1"/>
        <v>0</v>
      </c>
      <c r="R12" s="2">
        <f t="shared" ca="1" si="1"/>
        <v>5.6693135200802857E-3</v>
      </c>
    </row>
    <row r="13" spans="1:23" x14ac:dyDescent="0.75">
      <c r="A13" t="s">
        <v>26</v>
      </c>
      <c r="B13" s="7" t="s">
        <v>27</v>
      </c>
      <c r="C13" s="2">
        <f t="shared" ref="C13:R13" ca="1" si="2">C11/$C$5</f>
        <v>0.45690528223442245</v>
      </c>
      <c r="D13" s="2">
        <f t="shared" ca="1" si="2"/>
        <v>0.13392143275944779</v>
      </c>
      <c r="E13" s="2">
        <f t="shared" ca="1" si="2"/>
        <v>0.40048504877138746</v>
      </c>
      <c r="F13" s="2">
        <f t="shared" ca="1" si="2"/>
        <v>8.5816321091626239E-3</v>
      </c>
      <c r="G13" s="2">
        <f t="shared" ca="1" si="2"/>
        <v>4.5546612653909704E-2</v>
      </c>
      <c r="H13" s="2">
        <f t="shared" ca="1" si="2"/>
        <v>1.5724108522999841E-3</v>
      </c>
      <c r="I13" s="2">
        <f t="shared" ca="1" si="2"/>
        <v>0</v>
      </c>
      <c r="J13" s="2">
        <f t="shared" ca="1" si="2"/>
        <v>0.40978625872821278</v>
      </c>
      <c r="K13" s="2">
        <f t="shared" ca="1" si="2"/>
        <v>0</v>
      </c>
      <c r="L13" s="2">
        <f t="shared" ca="1" si="2"/>
        <v>4.9411012206172382E-2</v>
      </c>
      <c r="M13" s="2">
        <f t="shared" ca="1" si="2"/>
        <v>1.2845797132349021E-2</v>
      </c>
      <c r="N13" s="2">
        <f t="shared" ca="1" si="2"/>
        <v>8.5016790149778799E-3</v>
      </c>
      <c r="O13" s="2">
        <f t="shared" ca="1" si="2"/>
        <v>0</v>
      </c>
      <c r="P13" s="2">
        <f t="shared" ca="1" si="2"/>
        <v>6.316294440594851E-2</v>
      </c>
      <c r="Q13" s="2">
        <f t="shared" ca="1" si="2"/>
        <v>0</v>
      </c>
      <c r="R13" s="2">
        <f t="shared" ca="1" si="2"/>
        <v>8.5816321091626239E-3</v>
      </c>
    </row>
    <row r="14" spans="1:23" x14ac:dyDescent="0.75">
      <c r="A14" t="s">
        <v>28</v>
      </c>
      <c r="B14" s="8">
        <f ca="1">AVERAGE(W17:W28)</f>
        <v>2.7994013077975444E-4</v>
      </c>
    </row>
    <row r="15" spans="1:23" x14ac:dyDescent="0.75">
      <c r="A15" s="10"/>
      <c r="B15" s="10"/>
      <c r="C15" s="10"/>
      <c r="D15" s="10"/>
      <c r="E15" s="10"/>
      <c r="F15" s="10"/>
      <c r="G15" s="10"/>
      <c r="H15" s="10"/>
      <c r="I15" s="10"/>
      <c r="J15" s="10"/>
      <c r="K15" s="10"/>
      <c r="L15" s="10"/>
      <c r="M15" s="10"/>
      <c r="N15" s="10"/>
      <c r="O15" s="10"/>
      <c r="P15" s="10"/>
      <c r="Q15" s="10"/>
      <c r="R15" s="10"/>
      <c r="S15" s="10"/>
      <c r="T15" s="10"/>
      <c r="U15" s="10"/>
      <c r="V15" s="10"/>
      <c r="W15" s="10"/>
    </row>
    <row r="16" spans="1:23" x14ac:dyDescent="0.75">
      <c r="A16" s="3" t="s">
        <v>15</v>
      </c>
      <c r="B16" s="5" t="s">
        <v>17</v>
      </c>
      <c r="C16" s="3" t="s">
        <v>18</v>
      </c>
      <c r="D16" s="3" t="s">
        <v>19</v>
      </c>
      <c r="E16" s="3" t="s">
        <v>20</v>
      </c>
      <c r="F16" s="3" t="s">
        <v>0</v>
      </c>
      <c r="G16" s="3" t="s">
        <v>12</v>
      </c>
      <c r="H16" s="3" t="s">
        <v>13</v>
      </c>
      <c r="I16" s="3" t="s">
        <v>16</v>
      </c>
      <c r="J16" s="3" t="s">
        <v>14</v>
      </c>
      <c r="K16" t="s">
        <v>1</v>
      </c>
      <c r="L16" t="s">
        <v>2</v>
      </c>
      <c r="M16" t="s">
        <v>3</v>
      </c>
      <c r="N16" t="s">
        <v>4</v>
      </c>
      <c r="O16" t="s">
        <v>5</v>
      </c>
      <c r="P16" t="s">
        <v>6</v>
      </c>
      <c r="Q16" t="s">
        <v>7</v>
      </c>
      <c r="R16" t="s">
        <v>8</v>
      </c>
      <c r="S16" t="s">
        <v>9</v>
      </c>
      <c r="T16" t="s">
        <v>10</v>
      </c>
      <c r="U16" t="s">
        <v>11</v>
      </c>
      <c r="V16" t="s">
        <v>14</v>
      </c>
      <c r="W16" s="3" t="s">
        <v>28</v>
      </c>
    </row>
    <row r="17" spans="1:23" x14ac:dyDescent="0.75">
      <c r="A17" s="4" t="str">
        <f>RIGHT(B17,2) &amp; "/" &amp; LEFT(B17,2)</f>
        <v>12/23</v>
      </c>
      <c r="B17" s="5">
        <f>admin!B1</f>
        <v>2312</v>
      </c>
      <c r="C17" s="3" cm="1">
        <f t="array" aca="1" ref="C17" ca="1">_xlfn.XLOOKUP(B$1,INDIRECT(_xlfn.CONCAT($B17,"!A21:BA21")), INDIRECT(_xlfn.CONCAT($B17,"!A22:BA22")), "error")</f>
        <v>4910</v>
      </c>
      <c r="D17" cm="1">
        <f t="array" aca="1" ref="D17" ca="1">_xlfn.XLOOKUP($B$1,INDIRECT(_xlfn.CONCAT($B17,"!A21:BA21")), INDIRECT(_xlfn.CONCAT($B17,"!A23:BA23")), "error")</f>
        <v>149.9</v>
      </c>
      <c r="E17">
        <f t="shared" ref="E17:E28" ca="1" si="3">C17-F17</f>
        <v>1868</v>
      </c>
      <c r="F17" s="3" cm="1">
        <f t="array" aca="1" ref="F17" ca="1">_xlfn.XLOOKUP(B$1,INDIRECT(_xlfn.CONCAT($B17,"!A1:BA1")), INDIRECT(_xlfn.CONCAT($B17,"!A2:BA2")), "error")</f>
        <v>3042</v>
      </c>
      <c r="G17" cm="1">
        <f t="array" aca="1" ref="G17" ca="1">_xlfn.XLOOKUP(B$1,INDIRECT(_xlfn.CONCAT($B17,"!A1:BA1")), INDIRECT(_xlfn.CONCAT($B17,"!A8:BA8")), "error")</f>
        <v>1156</v>
      </c>
      <c r="H17" cm="1">
        <f t="array" aca="1" ref="H17" ca="1">_xlfn.XLOOKUP($B$1,INDIRECT(_xlfn.CONCAT($B17,"!A1:BA1")), INDIRECT(_xlfn.CONCAT($B17,"!A16:BA16")), "error")</f>
        <v>465</v>
      </c>
      <c r="I17" cm="1">
        <f t="array" aca="1" ref="I17" ca="1">_xlfn.XLOOKUP($B$1,INDIRECT(_xlfn.CONCAT($B17,"!A1:BA1")), INDIRECT(_xlfn.CONCAT($B17,"!A9:BA9")), "error")</f>
        <v>1388</v>
      </c>
      <c r="J17" cm="1">
        <f t="array" aca="1" ref="J17" ca="1">_xlfn.XLOOKUP($B$1,INDIRECT(_xlfn.CONCAT($B17,"!A1:BA1")), INDIRECT(_xlfn.CONCAT($B17,"!A17:BA17")), "error")</f>
        <v>32</v>
      </c>
      <c r="K17" cm="1">
        <f t="array" aca="1" ref="K17" ca="1">_xlfn.XLOOKUP($B$1,INDIRECT(_xlfn.CONCAT($B17,"!A1:BA1")), INDIRECT(_xlfn.CONCAT($B17,"!A3:BA3")), "error")</f>
        <v>84</v>
      </c>
      <c r="L17" cm="1">
        <f t="array" aca="1" ref="L17" ca="1">_xlfn.XLOOKUP($B$1,INDIRECT(_xlfn.CONCAT($B17,"!A1:BA1")), INDIRECT(_xlfn.CONCAT($B17,"!A4:BA4")), "error")</f>
        <v>3</v>
      </c>
      <c r="M17" cm="1">
        <f t="array" aca="1" ref="M17" ca="1">_xlfn.XLOOKUP($B$1,INDIRECT(_xlfn.CONCAT($B17,"!A1:BA1")), INDIRECT(_xlfn.CONCAT($B17,"!A5:BA5")), "error")</f>
        <v>0</v>
      </c>
      <c r="N17" cm="1">
        <f t="array" aca="1" ref="N17" ca="1">_xlfn.XLOOKUP($B$1,INDIRECT(_xlfn.CONCAT($B17,"!A1:BA1")), INDIRECT(_xlfn.CONCAT($B17,"!A6:BA6")), "error")</f>
        <v>1069</v>
      </c>
      <c r="O17" cm="1">
        <f t="array" aca="1" ref="O17" ca="1">_xlfn.XLOOKUP($B$1,INDIRECT(_xlfn.CONCAT($B17,"!A1:BA1")), INDIRECT(_xlfn.CONCAT($B17,"!A7:BA7")), "error")</f>
        <v>0</v>
      </c>
      <c r="P17" cm="1">
        <f t="array" aca="1" ref="P17" ca="1">_xlfn.XLOOKUP($B$1,INDIRECT(_xlfn.CONCAT($B17,"!A1:BA1")), INDIRECT(_xlfn.CONCAT($B17,"!A10:BA10")), "error")</f>
        <v>258</v>
      </c>
      <c r="Q17" cm="1">
        <f t="array" aca="1" ref="Q17" ca="1">_xlfn.XLOOKUP($B$1,INDIRECT(_xlfn.CONCAT($B17,"!A1:BA1")), INDIRECT(_xlfn.CONCAT($B17,"!A11:BA11")), "error")</f>
        <v>55</v>
      </c>
      <c r="R17" cm="1">
        <f t="array" aca="1" ref="R17" ca="1">_xlfn.XLOOKUP($B$1,INDIRECT(_xlfn.CONCAT($B17,"!A1:BA1")), INDIRECT(_xlfn.CONCAT($B17,"!A12:BA12")), "error")</f>
        <v>32</v>
      </c>
      <c r="S17" cm="1">
        <f t="array" aca="1" ref="S17" ca="1">_xlfn.XLOOKUP($B$1,INDIRECT(_xlfn.CONCAT($B17,"!A1:BA1")), INDIRECT(_xlfn.CONCAT($B17,"!A13:BA13")), "error")</f>
        <v>0</v>
      </c>
      <c r="T17" cm="1">
        <f t="array" aca="1" ref="T17" ca="1">_xlfn.XLOOKUP($B$1,INDIRECT(_xlfn.CONCAT($B17,"!A1:BA1")), INDIRECT(_xlfn.CONCAT($B17,"!A14:BA14")), "error")</f>
        <v>120</v>
      </c>
      <c r="U17" cm="1">
        <f t="array" aca="1" ref="U17" ca="1">_xlfn.XLOOKUP($B$1,INDIRECT(_xlfn.CONCAT($B17,"!A1:BA1")), INDIRECT(_xlfn.CONCAT($B17,"!A15:BA15")), "error")</f>
        <v>0</v>
      </c>
      <c r="V17" cm="1">
        <f t="array" aca="1" ref="V17" ca="1">_xlfn.XLOOKUP($B$1,INDIRECT(_xlfn.CONCAT($B17,"!A1:BA1")), INDIRECT(_xlfn.CONCAT($B17,"!A17:BA17")), "error")</f>
        <v>32</v>
      </c>
      <c r="W17" s="2" cm="1">
        <f t="array" aca="1" ref="W17" ca="1">_xlfn.XLOOKUP($B$1,INDIRECT(_xlfn.CONCAT($B17,"!A1:BA1")), INDIRECT(_xlfn.CONCAT($B17,"!A19:BA19")), "error")</f>
        <v>3.2873109796183186E-4</v>
      </c>
    </row>
    <row r="18" spans="1:23" x14ac:dyDescent="0.75">
      <c r="A18" s="4" t="str">
        <f t="shared" ref="A18:A28" si="4">RIGHT(B18,2) &amp; "/" &amp; LEFT(B18,2)</f>
        <v>11/23</v>
      </c>
      <c r="B18" s="5">
        <f>admin!B2</f>
        <v>2311</v>
      </c>
      <c r="C18" s="3" cm="1">
        <f t="array" aca="1" ref="C18" ca="1">_xlfn.XLOOKUP(B$1,INDIRECT(_xlfn.CONCAT($B18,"!A21:BA21")), INDIRECT(_xlfn.CONCAT($B18,"!A22:BA22")), "error")</f>
        <v>4435</v>
      </c>
      <c r="D18" cm="1">
        <f t="array" aca="1" ref="D18" ca="1">_xlfn.XLOOKUP($B$1,INDIRECT(_xlfn.CONCAT($B18,"!A21:BA21")), INDIRECT(_xlfn.CONCAT($B18,"!A23:BA23")), "error")</f>
        <v>145.80000000000001</v>
      </c>
      <c r="E18">
        <f t="shared" ca="1" si="3"/>
        <v>1507</v>
      </c>
      <c r="F18" s="3" cm="1">
        <f t="array" aca="1" ref="F18" ca="1">_xlfn.XLOOKUP(B$1,INDIRECT(_xlfn.CONCAT($B18,"!A1:BA1")), INDIRECT(_xlfn.CONCAT($B18,"!A2:BA2")), "error")</f>
        <v>2928</v>
      </c>
      <c r="G18" cm="1">
        <f t="array" aca="1" ref="G18" ca="1">_xlfn.XLOOKUP(B$1,INDIRECT(_xlfn.CONCAT($B18,"!A1:BA1")), INDIRECT(_xlfn.CONCAT($B18,"!A8:BA8")), "error")</f>
        <v>1349</v>
      </c>
      <c r="H18" cm="1">
        <f t="array" aca="1" ref="H18" ca="1">_xlfn.XLOOKUP($B$1,INDIRECT(_xlfn.CONCAT($B18,"!A1:BA1")), INDIRECT(_xlfn.CONCAT($B18,"!A16:BA16")), "error")</f>
        <v>336</v>
      </c>
      <c r="I18" cm="1">
        <f t="array" aca="1" ref="I18" ca="1">_xlfn.XLOOKUP($B$1,INDIRECT(_xlfn.CONCAT($B18,"!A1:BA1")), INDIRECT(_xlfn.CONCAT($B18,"!A9:BA9")), "error")</f>
        <v>1215</v>
      </c>
      <c r="J18" cm="1">
        <f t="array" aca="1" ref="J18" ca="1">_xlfn.XLOOKUP($B$1,INDIRECT(_xlfn.CONCAT($B18,"!A1:BA1")), INDIRECT(_xlfn.CONCAT($B18,"!A17:BA17")), "error")</f>
        <v>29</v>
      </c>
      <c r="K18" cm="1">
        <f t="array" aca="1" ref="K18" ca="1">_xlfn.XLOOKUP($B$1,INDIRECT(_xlfn.CONCAT($B18,"!A1:BA1")), INDIRECT(_xlfn.CONCAT($B18,"!A3:BA3")), "error")</f>
        <v>81</v>
      </c>
      <c r="L18" cm="1">
        <f t="array" aca="1" ref="L18" ca="1">_xlfn.XLOOKUP($B$1,INDIRECT(_xlfn.CONCAT($B18,"!A1:BA1")), INDIRECT(_xlfn.CONCAT($B18,"!A4:BA4")), "error")</f>
        <v>2</v>
      </c>
      <c r="M18" cm="1">
        <f t="array" aca="1" ref="M18" ca="1">_xlfn.XLOOKUP($B$1,INDIRECT(_xlfn.CONCAT($B18,"!A1:BA1")), INDIRECT(_xlfn.CONCAT($B18,"!A5:BA5")), "error")</f>
        <v>0</v>
      </c>
      <c r="N18" cm="1">
        <f t="array" aca="1" ref="N18" ca="1">_xlfn.XLOOKUP($B$1,INDIRECT(_xlfn.CONCAT($B18,"!A1:BA1")), INDIRECT(_xlfn.CONCAT($B18,"!A6:BA6")), "error")</f>
        <v>1266</v>
      </c>
      <c r="O18" cm="1">
        <f t="array" aca="1" ref="O18" ca="1">_xlfn.XLOOKUP($B$1,INDIRECT(_xlfn.CONCAT($B18,"!A1:BA1")), INDIRECT(_xlfn.CONCAT($B18,"!A7:BA7")), "error")</f>
        <v>0</v>
      </c>
      <c r="P18" cm="1">
        <f t="array" aca="1" ref="P18" ca="1">_xlfn.XLOOKUP($B$1,INDIRECT(_xlfn.CONCAT($B18,"!A1:BA1")), INDIRECT(_xlfn.CONCAT($B18,"!A10:BA10")), "error")</f>
        <v>106</v>
      </c>
      <c r="Q18" cm="1">
        <f t="array" aca="1" ref="Q18" ca="1">_xlfn.XLOOKUP($B$1,INDIRECT(_xlfn.CONCAT($B18,"!A1:BA1")), INDIRECT(_xlfn.CONCAT($B18,"!A11:BA11")), "error")</f>
        <v>53</v>
      </c>
      <c r="R18" cm="1">
        <f t="array" aca="1" ref="R18" ca="1">_xlfn.XLOOKUP($B$1,INDIRECT(_xlfn.CONCAT($B18,"!A1:BA1")), INDIRECT(_xlfn.CONCAT($B18,"!A12:BA12")), "error")</f>
        <v>29</v>
      </c>
      <c r="S18" cm="1">
        <f t="array" aca="1" ref="S18" ca="1">_xlfn.XLOOKUP($B$1,INDIRECT(_xlfn.CONCAT($B18,"!A1:BA1")), INDIRECT(_xlfn.CONCAT($B18,"!A13:BA13")), "error")</f>
        <v>0</v>
      </c>
      <c r="T18" cm="1">
        <f t="array" aca="1" ref="T18" ca="1">_xlfn.XLOOKUP($B$1,INDIRECT(_xlfn.CONCAT($B18,"!A1:BA1")), INDIRECT(_xlfn.CONCAT($B18,"!A14:BA14")), "error")</f>
        <v>148</v>
      </c>
      <c r="U18" cm="1">
        <f t="array" aca="1" ref="U18" ca="1">_xlfn.XLOOKUP($B$1,INDIRECT(_xlfn.CONCAT($B18,"!A1:BA1")), INDIRECT(_xlfn.CONCAT($B18,"!A15:BA15")), "error")</f>
        <v>0</v>
      </c>
      <c r="V18" cm="1">
        <f t="array" aca="1" ref="V18" ca="1">_xlfn.XLOOKUP($B$1,INDIRECT(_xlfn.CONCAT($B18,"!A1:BA1")), INDIRECT(_xlfn.CONCAT($B18,"!A17:BA17")), "error")</f>
        <v>29</v>
      </c>
      <c r="W18" s="2" cm="1">
        <f t="array" aca="1" ref="W18" ca="1">_xlfn.XLOOKUP($B$1,INDIRECT(_xlfn.CONCAT($B18,"!A1:BA1")), INDIRECT(_xlfn.CONCAT($B18,"!A19:BA19")), "error")</f>
        <v>3.4153005464476749E-4</v>
      </c>
    </row>
    <row r="19" spans="1:23" x14ac:dyDescent="0.75">
      <c r="A19" s="4" t="str">
        <f t="shared" si="4"/>
        <v>10/23</v>
      </c>
      <c r="B19" s="5">
        <f>admin!B3</f>
        <v>2310</v>
      </c>
      <c r="C19" s="3" cm="1">
        <f t="array" aca="1" ref="C19" ca="1">_xlfn.XLOOKUP(B$1,INDIRECT(_xlfn.CONCAT($B19,"!A21:BA21")), INDIRECT(_xlfn.CONCAT($B19,"!A22:BA22")), "error")</f>
        <v>4110</v>
      </c>
      <c r="D19" cm="1">
        <f t="array" aca="1" ref="D19" ca="1">_xlfn.XLOOKUP($B$1,INDIRECT(_xlfn.CONCAT($B19,"!A21:BA21")), INDIRECT(_xlfn.CONCAT($B19,"!A23:BA23")), "error")</f>
        <v>147.4</v>
      </c>
      <c r="E19">
        <f t="shared" ca="1" si="3"/>
        <v>878</v>
      </c>
      <c r="F19" s="3" cm="1">
        <f t="array" aca="1" ref="F19" ca="1">_xlfn.XLOOKUP(B$1,INDIRECT(_xlfn.CONCAT($B19,"!A1:BA1")), INDIRECT(_xlfn.CONCAT($B19,"!A2:BA2")), "error")</f>
        <v>3232</v>
      </c>
      <c r="G19" cm="1">
        <f t="array" aca="1" ref="G19" ca="1">_xlfn.XLOOKUP(B$1,INDIRECT(_xlfn.CONCAT($B19,"!A1:BA1")), INDIRECT(_xlfn.CONCAT($B19,"!A8:BA8")), "error")</f>
        <v>1539</v>
      </c>
      <c r="H19" cm="1">
        <f t="array" aca="1" ref="H19" ca="1">_xlfn.XLOOKUP($B$1,INDIRECT(_xlfn.CONCAT($B19,"!A1:BA1")), INDIRECT(_xlfn.CONCAT($B19,"!A16:BA16")), "error")</f>
        <v>351</v>
      </c>
      <c r="I19" cm="1">
        <f t="array" aca="1" ref="I19" ca="1">_xlfn.XLOOKUP($B$1,INDIRECT(_xlfn.CONCAT($B19,"!A1:BA1")), INDIRECT(_xlfn.CONCAT($B19,"!A9:BA9")), "error")</f>
        <v>1312</v>
      </c>
      <c r="J19" cm="1">
        <f t="array" aca="1" ref="J19" ca="1">_xlfn.XLOOKUP($B$1,INDIRECT(_xlfn.CONCAT($B19,"!A1:BA1")), INDIRECT(_xlfn.CONCAT($B19,"!A17:BA17")), "error")</f>
        <v>30</v>
      </c>
      <c r="K19" cm="1">
        <f t="array" aca="1" ref="K19" ca="1">_xlfn.XLOOKUP($B$1,INDIRECT(_xlfn.CONCAT($B19,"!A1:BA1")), INDIRECT(_xlfn.CONCAT($B19,"!A3:BA3")), "error")</f>
        <v>37</v>
      </c>
      <c r="L19" cm="1">
        <f t="array" aca="1" ref="L19" ca="1">_xlfn.XLOOKUP($B$1,INDIRECT(_xlfn.CONCAT($B19,"!A1:BA1")), INDIRECT(_xlfn.CONCAT($B19,"!A4:BA4")), "error")</f>
        <v>11</v>
      </c>
      <c r="M19" cm="1">
        <f t="array" aca="1" ref="M19" ca="1">_xlfn.XLOOKUP($B$1,INDIRECT(_xlfn.CONCAT($B19,"!A1:BA1")), INDIRECT(_xlfn.CONCAT($B19,"!A5:BA5")), "error")</f>
        <v>0</v>
      </c>
      <c r="N19" cm="1">
        <f t="array" aca="1" ref="N19" ca="1">_xlfn.XLOOKUP($B$1,INDIRECT(_xlfn.CONCAT($B19,"!A1:BA1")), INDIRECT(_xlfn.CONCAT($B19,"!A6:BA6")), "error")</f>
        <v>1491</v>
      </c>
      <c r="O19" cm="1">
        <f t="array" aca="1" ref="O19" ca="1">_xlfn.XLOOKUP($B$1,INDIRECT(_xlfn.CONCAT($B19,"!A1:BA1")), INDIRECT(_xlfn.CONCAT($B19,"!A7:BA7")), "error")</f>
        <v>0</v>
      </c>
      <c r="P19" cm="1">
        <f t="array" aca="1" ref="P19" ca="1">_xlfn.XLOOKUP($B$1,INDIRECT(_xlfn.CONCAT($B19,"!A1:BA1")), INDIRECT(_xlfn.CONCAT($B19,"!A10:BA10")), "error")</f>
        <v>95</v>
      </c>
      <c r="Q19" cm="1">
        <f t="array" aca="1" ref="Q19" ca="1">_xlfn.XLOOKUP($B$1,INDIRECT(_xlfn.CONCAT($B19,"!A1:BA1")), INDIRECT(_xlfn.CONCAT($B19,"!A11:BA11")), "error")</f>
        <v>38</v>
      </c>
      <c r="R19" cm="1">
        <f t="array" aca="1" ref="R19" ca="1">_xlfn.XLOOKUP($B$1,INDIRECT(_xlfn.CONCAT($B19,"!A1:BA1")), INDIRECT(_xlfn.CONCAT($B19,"!A12:BA12")), "error")</f>
        <v>30</v>
      </c>
      <c r="S19" cm="1">
        <f t="array" aca="1" ref="S19" ca="1">_xlfn.XLOOKUP($B$1,INDIRECT(_xlfn.CONCAT($B19,"!A1:BA1")), INDIRECT(_xlfn.CONCAT($B19,"!A13:BA13")), "error")</f>
        <v>0</v>
      </c>
      <c r="T19" cm="1">
        <f t="array" aca="1" ref="T19" ca="1">_xlfn.XLOOKUP($B$1,INDIRECT(_xlfn.CONCAT($B19,"!A1:BA1")), INDIRECT(_xlfn.CONCAT($B19,"!A14:BA14")), "error")</f>
        <v>188</v>
      </c>
      <c r="U19" cm="1">
        <f t="array" aca="1" ref="U19" ca="1">_xlfn.XLOOKUP($B$1,INDIRECT(_xlfn.CONCAT($B19,"!A1:BA1")), INDIRECT(_xlfn.CONCAT($B19,"!A15:BA15")), "error")</f>
        <v>0</v>
      </c>
      <c r="V19" cm="1">
        <f t="array" aca="1" ref="V19" ca="1">_xlfn.XLOOKUP($B$1,INDIRECT(_xlfn.CONCAT($B19,"!A1:BA1")), INDIRECT(_xlfn.CONCAT($B19,"!A17:BA17")), "error")</f>
        <v>30</v>
      </c>
      <c r="W19" s="2" cm="1">
        <f t="array" aca="1" ref="W19" ca="1">_xlfn.XLOOKUP($B$1,INDIRECT(_xlfn.CONCAT($B19,"!A1:BA1")), INDIRECT(_xlfn.CONCAT($B19,"!A19:BA19")), "error")</f>
        <v>0</v>
      </c>
    </row>
    <row r="20" spans="1:23" x14ac:dyDescent="0.75">
      <c r="A20" s="4" t="str">
        <f t="shared" si="4"/>
        <v>09/23</v>
      </c>
      <c r="B20" s="5">
        <f>admin!B4</f>
        <v>2309</v>
      </c>
      <c r="C20" s="3" cm="1">
        <f t="array" aca="1" ref="C20" ca="1">_xlfn.XLOOKUP(B$1,INDIRECT(_xlfn.CONCAT($B20,"!A21:BA21")), INDIRECT(_xlfn.CONCAT($B20,"!A22:BA22")), "error")</f>
        <v>4978</v>
      </c>
      <c r="D20" cm="1">
        <f t="array" aca="1" ref="D20" ca="1">_xlfn.XLOOKUP($B$1,INDIRECT(_xlfn.CONCAT($B20,"!A21:BA21")), INDIRECT(_xlfn.CONCAT($B20,"!A23:BA23")), "error")</f>
        <v>142.89999999999998</v>
      </c>
      <c r="E20">
        <f t="shared" ca="1" si="3"/>
        <v>1923</v>
      </c>
      <c r="F20" s="3" cm="1">
        <f t="array" aca="1" ref="F20" ca="1">_xlfn.XLOOKUP(B$1,INDIRECT(_xlfn.CONCAT($B20,"!A1:BA1")), INDIRECT(_xlfn.CONCAT($B20,"!A2:BA2")), "error")</f>
        <v>3055</v>
      </c>
      <c r="G20" cm="1">
        <f t="array" aca="1" ref="G20" ca="1">_xlfn.XLOOKUP(B$1,INDIRECT(_xlfn.CONCAT($B20,"!A1:BA1")), INDIRECT(_xlfn.CONCAT($B20,"!A8:BA8")), "error")</f>
        <v>1434</v>
      </c>
      <c r="H20" cm="1">
        <f t="array" aca="1" ref="H20" ca="1">_xlfn.XLOOKUP($B$1,INDIRECT(_xlfn.CONCAT($B20,"!A1:BA1")), INDIRECT(_xlfn.CONCAT($B20,"!A16:BA16")), "error")</f>
        <v>361</v>
      </c>
      <c r="I20" cm="1">
        <f t="array" aca="1" ref="I20" ca="1">_xlfn.XLOOKUP($B$1,INDIRECT(_xlfn.CONCAT($B20,"!A1:BA1")), INDIRECT(_xlfn.CONCAT($B20,"!A9:BA9")), "error")</f>
        <v>1237</v>
      </c>
      <c r="J20" cm="1">
        <f t="array" aca="1" ref="J20" ca="1">_xlfn.XLOOKUP($B$1,INDIRECT(_xlfn.CONCAT($B20,"!A1:BA1")), INDIRECT(_xlfn.CONCAT($B20,"!A17:BA17")), "error")</f>
        <v>22</v>
      </c>
      <c r="K20" cm="1">
        <f t="array" aca="1" ref="K20" ca="1">_xlfn.XLOOKUP($B$1,INDIRECT(_xlfn.CONCAT($B20,"!A1:BA1")), INDIRECT(_xlfn.CONCAT($B20,"!A3:BA3")), "error")</f>
        <v>318</v>
      </c>
      <c r="L20" cm="1">
        <f t="array" aca="1" ref="L20" ca="1">_xlfn.XLOOKUP($B$1,INDIRECT(_xlfn.CONCAT($B20,"!A1:BA1")), INDIRECT(_xlfn.CONCAT($B20,"!A4:BA4")), "error")</f>
        <v>11</v>
      </c>
      <c r="M20" cm="1">
        <f t="array" aca="1" ref="M20" ca="1">_xlfn.XLOOKUP($B$1,INDIRECT(_xlfn.CONCAT($B20,"!A1:BA1")), INDIRECT(_xlfn.CONCAT($B20,"!A5:BA5")), "error")</f>
        <v>0</v>
      </c>
      <c r="N20" cm="1">
        <f t="array" aca="1" ref="N20" ca="1">_xlfn.XLOOKUP($B$1,INDIRECT(_xlfn.CONCAT($B20,"!A1:BA1")), INDIRECT(_xlfn.CONCAT($B20,"!A6:BA6")), "error")</f>
        <v>1105</v>
      </c>
      <c r="O20" cm="1">
        <f t="array" aca="1" ref="O20" ca="1">_xlfn.XLOOKUP($B$1,INDIRECT(_xlfn.CONCAT($B20,"!A1:BA1")), INDIRECT(_xlfn.CONCAT($B20,"!A7:BA7")), "error")</f>
        <v>0</v>
      </c>
      <c r="P20" cm="1">
        <f t="array" aca="1" ref="P20" ca="1">_xlfn.XLOOKUP($B$1,INDIRECT(_xlfn.CONCAT($B20,"!A1:BA1")), INDIRECT(_xlfn.CONCAT($B20,"!A10:BA10")), "error")</f>
        <v>112</v>
      </c>
      <c r="Q20" cm="1">
        <f t="array" aca="1" ref="Q20" ca="1">_xlfn.XLOOKUP($B$1,INDIRECT(_xlfn.CONCAT($B20,"!A1:BA1")), INDIRECT(_xlfn.CONCAT($B20,"!A11:BA11")), "error")</f>
        <v>23</v>
      </c>
      <c r="R20" cm="1">
        <f t="array" aca="1" ref="R20" ca="1">_xlfn.XLOOKUP($B$1,INDIRECT(_xlfn.CONCAT($B20,"!A1:BA1")), INDIRECT(_xlfn.CONCAT($B20,"!A12:BA12")), "error")</f>
        <v>23</v>
      </c>
      <c r="S20" cm="1">
        <f t="array" aca="1" ref="S20" ca="1">_xlfn.XLOOKUP($B$1,INDIRECT(_xlfn.CONCAT($B20,"!A1:BA1")), INDIRECT(_xlfn.CONCAT($B20,"!A13:BA13")), "error")</f>
        <v>0</v>
      </c>
      <c r="T20" cm="1">
        <f t="array" aca="1" ref="T20" ca="1">_xlfn.XLOOKUP($B$1,INDIRECT(_xlfn.CONCAT($B20,"!A1:BA1")), INDIRECT(_xlfn.CONCAT($B20,"!A14:BA14")), "error")</f>
        <v>203</v>
      </c>
      <c r="U20" cm="1">
        <f t="array" aca="1" ref="U20" ca="1">_xlfn.XLOOKUP($B$1,INDIRECT(_xlfn.CONCAT($B20,"!A1:BA1")), INDIRECT(_xlfn.CONCAT($B20,"!A15:BA15")), "error")</f>
        <v>0</v>
      </c>
      <c r="V20" cm="1">
        <f t="array" aca="1" ref="V20" ca="1">_xlfn.XLOOKUP($B$1,INDIRECT(_xlfn.CONCAT($B20,"!A1:BA1")), INDIRECT(_xlfn.CONCAT($B20,"!A17:BA17")), "error")</f>
        <v>22</v>
      </c>
      <c r="W20" s="2" cm="1">
        <f t="array" aca="1" ref="W20" ca="1">_xlfn.XLOOKUP($B$1,INDIRECT(_xlfn.CONCAT($B20,"!A1:BA1")), INDIRECT(_xlfn.CONCAT($B20,"!A19:BA19")), "error")</f>
        <v>3.2733224222580848E-4</v>
      </c>
    </row>
    <row r="21" spans="1:23" x14ac:dyDescent="0.75">
      <c r="A21" s="4" t="str">
        <f t="shared" si="4"/>
        <v>08/23</v>
      </c>
      <c r="B21" s="5">
        <f>admin!B5</f>
        <v>2308</v>
      </c>
      <c r="C21" s="3" cm="1">
        <f t="array" aca="1" ref="C21" ca="1">_xlfn.XLOOKUP(B$1,INDIRECT(_xlfn.CONCAT($B21,"!A21:BA21")), INDIRECT(_xlfn.CONCAT($B21,"!A22:BA22")), "error")</f>
        <v>5623</v>
      </c>
      <c r="D21" cm="1">
        <f t="array" aca="1" ref="D21" ca="1">_xlfn.XLOOKUP($B$1,INDIRECT(_xlfn.CONCAT($B21,"!A21:BA21")), INDIRECT(_xlfn.CONCAT($B21,"!A23:BA23")), "error")</f>
        <v>141.6</v>
      </c>
      <c r="E21">
        <f t="shared" ca="1" si="3"/>
        <v>1849</v>
      </c>
      <c r="F21" s="3" cm="1">
        <f t="array" aca="1" ref="F21" ca="1">_xlfn.XLOOKUP(B$1,INDIRECT(_xlfn.CONCAT($B21,"!A1:BA1")), INDIRECT(_xlfn.CONCAT($B21,"!A2:BA2")), "error")</f>
        <v>3774</v>
      </c>
      <c r="G21" cm="1">
        <f t="array" aca="1" ref="G21" ca="1">_xlfn.XLOOKUP(B$1,INDIRECT(_xlfn.CONCAT($B21,"!A1:BA1")), INDIRECT(_xlfn.CONCAT($B21,"!A8:BA8")), "error")</f>
        <v>2027</v>
      </c>
      <c r="H21" cm="1">
        <f t="array" aca="1" ref="H21" ca="1">_xlfn.XLOOKUP($B$1,INDIRECT(_xlfn.CONCAT($B21,"!A1:BA1")), INDIRECT(_xlfn.CONCAT($B21,"!A16:BA16")), "error")</f>
        <v>436</v>
      </c>
      <c r="I21" cm="1">
        <f t="array" aca="1" ref="I21" ca="1">_xlfn.XLOOKUP($B$1,INDIRECT(_xlfn.CONCAT($B21,"!A1:BA1")), INDIRECT(_xlfn.CONCAT($B21,"!A9:BA9")), "error")</f>
        <v>1281</v>
      </c>
      <c r="J21" cm="1">
        <f t="array" aca="1" ref="J21" ca="1">_xlfn.XLOOKUP($B$1,INDIRECT(_xlfn.CONCAT($B21,"!A1:BA1")), INDIRECT(_xlfn.CONCAT($B21,"!A17:BA17")), "error")</f>
        <v>30</v>
      </c>
      <c r="K21" cm="1">
        <f t="array" aca="1" ref="K21" ca="1">_xlfn.XLOOKUP($B$1,INDIRECT(_xlfn.CONCAT($B21,"!A1:BA1")), INDIRECT(_xlfn.CONCAT($B21,"!A3:BA3")), "error")</f>
        <v>434</v>
      </c>
      <c r="L21" cm="1">
        <f t="array" aca="1" ref="L21" ca="1">_xlfn.XLOOKUP($B$1,INDIRECT(_xlfn.CONCAT($B21,"!A1:BA1")), INDIRECT(_xlfn.CONCAT($B21,"!A4:BA4")), "error")</f>
        <v>8</v>
      </c>
      <c r="M21" cm="1">
        <f t="array" aca="1" ref="M21" ca="1">_xlfn.XLOOKUP($B$1,INDIRECT(_xlfn.CONCAT($B21,"!A1:BA1")), INDIRECT(_xlfn.CONCAT($B21,"!A5:BA5")), "error")</f>
        <v>0</v>
      </c>
      <c r="N21" cm="1">
        <f t="array" aca="1" ref="N21" ca="1">_xlfn.XLOOKUP($B$1,INDIRECT(_xlfn.CONCAT($B21,"!A1:BA1")), INDIRECT(_xlfn.CONCAT($B21,"!A6:BA6")), "error")</f>
        <v>1585</v>
      </c>
      <c r="O21" cm="1">
        <f t="array" aca="1" ref="O21" ca="1">_xlfn.XLOOKUP($B$1,INDIRECT(_xlfn.CONCAT($B21,"!A1:BA1")), INDIRECT(_xlfn.CONCAT($B21,"!A7:BA7")), "error")</f>
        <v>0</v>
      </c>
      <c r="P21" cm="1">
        <f t="array" aca="1" ref="P21" ca="1">_xlfn.XLOOKUP($B$1,INDIRECT(_xlfn.CONCAT($B21,"!A1:BA1")), INDIRECT(_xlfn.CONCAT($B21,"!A10:BA10")), "error")</f>
        <v>129</v>
      </c>
      <c r="Q21" cm="1">
        <f t="array" aca="1" ref="Q21" ca="1">_xlfn.XLOOKUP($B$1,INDIRECT(_xlfn.CONCAT($B21,"!A1:BA1")), INDIRECT(_xlfn.CONCAT($B21,"!A11:BA11")), "error")</f>
        <v>26</v>
      </c>
      <c r="R21" cm="1">
        <f t="array" aca="1" ref="R21" ca="1">_xlfn.XLOOKUP($B$1,INDIRECT(_xlfn.CONCAT($B21,"!A1:BA1")), INDIRECT(_xlfn.CONCAT($B21,"!A12:BA12")), "error")</f>
        <v>30</v>
      </c>
      <c r="S21" cm="1">
        <f t="array" aca="1" ref="S21" ca="1">_xlfn.XLOOKUP($B$1,INDIRECT(_xlfn.CONCAT($B21,"!A1:BA1")), INDIRECT(_xlfn.CONCAT($B21,"!A13:BA13")), "error")</f>
        <v>0</v>
      </c>
      <c r="T21" cm="1">
        <f t="array" aca="1" ref="T21" ca="1">_xlfn.XLOOKUP($B$1,INDIRECT(_xlfn.CONCAT($B21,"!A1:BA1")), INDIRECT(_xlfn.CONCAT($B21,"!A14:BA14")), "error")</f>
        <v>251</v>
      </c>
      <c r="U21" cm="1">
        <f t="array" aca="1" ref="U21" ca="1">_xlfn.XLOOKUP($B$1,INDIRECT(_xlfn.CONCAT($B21,"!A1:BA1")), INDIRECT(_xlfn.CONCAT($B21,"!A15:BA15")), "error")</f>
        <v>0</v>
      </c>
      <c r="V21" cm="1">
        <f t="array" aca="1" ref="V21" ca="1">_xlfn.XLOOKUP($B$1,INDIRECT(_xlfn.CONCAT($B21,"!A1:BA1")), INDIRECT(_xlfn.CONCAT($B21,"!A17:BA17")), "error")</f>
        <v>30</v>
      </c>
      <c r="W21" s="2" cm="1">
        <f t="array" aca="1" ref="W21" ca="1">_xlfn.XLOOKUP($B$1,INDIRECT(_xlfn.CONCAT($B21,"!A1:BA1")), INDIRECT(_xlfn.CONCAT($B21,"!A19:BA19")), "error")</f>
        <v>0</v>
      </c>
    </row>
    <row r="22" spans="1:23" x14ac:dyDescent="0.75">
      <c r="A22" s="4" t="str">
        <f t="shared" si="4"/>
        <v>07/23</v>
      </c>
      <c r="B22" s="5">
        <f>admin!B6</f>
        <v>2307</v>
      </c>
      <c r="C22" s="3" cm="1">
        <f t="array" aca="1" ref="C22" ca="1">_xlfn.XLOOKUP(B$1,INDIRECT(_xlfn.CONCAT($B22,"!A21:BA21")), INDIRECT(_xlfn.CONCAT($B22,"!A22:BA22")), "error")</f>
        <v>5860</v>
      </c>
      <c r="D22" cm="1">
        <f t="array" aca="1" ref="D22" ca="1">_xlfn.XLOOKUP($B$1,INDIRECT(_xlfn.CONCAT($B22,"!A21:BA21")), INDIRECT(_xlfn.CONCAT($B22,"!A23:BA23")), "error")</f>
        <v>139.70000000000002</v>
      </c>
      <c r="E22">
        <f t="shared" ca="1" si="3"/>
        <v>2033</v>
      </c>
      <c r="F22" s="3" cm="1">
        <f t="array" aca="1" ref="F22" ca="1">_xlfn.XLOOKUP(B$1,INDIRECT(_xlfn.CONCAT($B22,"!A1:BA1")), INDIRECT(_xlfn.CONCAT($B22,"!A2:BA2")), "error")</f>
        <v>3827</v>
      </c>
      <c r="G22" cm="1">
        <f t="array" aca="1" ref="G22" ca="1">_xlfn.XLOOKUP(B$1,INDIRECT(_xlfn.CONCAT($B22,"!A1:BA1")), INDIRECT(_xlfn.CONCAT($B22,"!A8:BA8")), "error")</f>
        <v>2085</v>
      </c>
      <c r="H22" cm="1">
        <f t="array" aca="1" ref="H22" ca="1">_xlfn.XLOOKUP($B$1,INDIRECT(_xlfn.CONCAT($B22,"!A1:BA1")), INDIRECT(_xlfn.CONCAT($B22,"!A16:BA16")), "error")</f>
        <v>419</v>
      </c>
      <c r="I22" cm="1">
        <f t="array" aca="1" ref="I22" ca="1">_xlfn.XLOOKUP($B$1,INDIRECT(_xlfn.CONCAT($B22,"!A1:BA1")), INDIRECT(_xlfn.CONCAT($B22,"!A9:BA9")), "error")</f>
        <v>1289</v>
      </c>
      <c r="J22" cm="1">
        <f t="array" aca="1" ref="J22" ca="1">_xlfn.XLOOKUP($B$1,INDIRECT(_xlfn.CONCAT($B22,"!A1:BA1")), INDIRECT(_xlfn.CONCAT($B22,"!A17:BA17")), "error")</f>
        <v>33</v>
      </c>
      <c r="K22" cm="1">
        <f t="array" aca="1" ref="K22" ca="1">_xlfn.XLOOKUP($B$1,INDIRECT(_xlfn.CONCAT($B22,"!A1:BA1")), INDIRECT(_xlfn.CONCAT($B22,"!A3:BA3")), "error")</f>
        <v>391</v>
      </c>
      <c r="L22" cm="1">
        <f t="array" aca="1" ref="L22" ca="1">_xlfn.XLOOKUP($B$1,INDIRECT(_xlfn.CONCAT($B22,"!A1:BA1")), INDIRECT(_xlfn.CONCAT($B22,"!A4:BA4")), "error")</f>
        <v>9</v>
      </c>
      <c r="M22" cm="1">
        <f t="array" aca="1" ref="M22" ca="1">_xlfn.XLOOKUP($B$1,INDIRECT(_xlfn.CONCAT($B22,"!A1:BA1")), INDIRECT(_xlfn.CONCAT($B22,"!A5:BA5")), "error")</f>
        <v>0</v>
      </c>
      <c r="N22" cm="1">
        <f t="array" aca="1" ref="N22" ca="1">_xlfn.XLOOKUP($B$1,INDIRECT(_xlfn.CONCAT($B22,"!A1:BA1")), INDIRECT(_xlfn.CONCAT($B22,"!A6:BA6")), "error")</f>
        <v>1685</v>
      </c>
      <c r="O22" cm="1">
        <f t="array" aca="1" ref="O22" ca="1">_xlfn.XLOOKUP($B$1,INDIRECT(_xlfn.CONCAT($B22,"!A1:BA1")), INDIRECT(_xlfn.CONCAT($B22,"!A7:BA7")), "error")</f>
        <v>0</v>
      </c>
      <c r="P22" cm="1">
        <f t="array" aca="1" ref="P22" ca="1">_xlfn.XLOOKUP($B$1,INDIRECT(_xlfn.CONCAT($B22,"!A1:BA1")), INDIRECT(_xlfn.CONCAT($B22,"!A10:BA10")), "error")</f>
        <v>106</v>
      </c>
      <c r="Q22" cm="1">
        <f t="array" aca="1" ref="Q22" ca="1">_xlfn.XLOOKUP($B$1,INDIRECT(_xlfn.CONCAT($B22,"!A1:BA1")), INDIRECT(_xlfn.CONCAT($B22,"!A11:BA11")), "error")</f>
        <v>19</v>
      </c>
      <c r="R22" cm="1">
        <f t="array" aca="1" ref="R22" ca="1">_xlfn.XLOOKUP($B$1,INDIRECT(_xlfn.CONCAT($B22,"!A1:BA1")), INDIRECT(_xlfn.CONCAT($B22,"!A12:BA12")), "error")</f>
        <v>31</v>
      </c>
      <c r="S22" cm="1">
        <f t="array" aca="1" ref="S22" ca="1">_xlfn.XLOOKUP($B$1,INDIRECT(_xlfn.CONCAT($B22,"!A1:BA1")), INDIRECT(_xlfn.CONCAT($B22,"!A13:BA13")), "error")</f>
        <v>0</v>
      </c>
      <c r="T22" cm="1">
        <f t="array" aca="1" ref="T22" ca="1">_xlfn.XLOOKUP($B$1,INDIRECT(_xlfn.CONCAT($B22,"!A1:BA1")), INDIRECT(_xlfn.CONCAT($B22,"!A14:BA14")), "error")</f>
        <v>263</v>
      </c>
      <c r="U22" cm="1">
        <f t="array" aca="1" ref="U22" ca="1">_xlfn.XLOOKUP($B$1,INDIRECT(_xlfn.CONCAT($B22,"!A1:BA1")), INDIRECT(_xlfn.CONCAT($B22,"!A15:BA15")), "error")</f>
        <v>0</v>
      </c>
      <c r="V22" cm="1">
        <f t="array" aca="1" ref="V22" ca="1">_xlfn.XLOOKUP($B$1,INDIRECT(_xlfn.CONCAT($B22,"!A1:BA1")), INDIRECT(_xlfn.CONCAT($B22,"!A17:BA17")), "error")</f>
        <v>33</v>
      </c>
      <c r="W22" s="2" cm="1">
        <f t="array" aca="1" ref="W22" ca="1">_xlfn.XLOOKUP($B$1,INDIRECT(_xlfn.CONCAT($B22,"!A1:BA1")), INDIRECT(_xlfn.CONCAT($B22,"!A19:BA19")), "error")</f>
        <v>2.6130128037626932E-4</v>
      </c>
    </row>
    <row r="23" spans="1:23" x14ac:dyDescent="0.75">
      <c r="A23" s="4" t="str">
        <f t="shared" si="4"/>
        <v>06/23</v>
      </c>
      <c r="B23" s="5">
        <f>admin!B7</f>
        <v>2306</v>
      </c>
      <c r="C23" s="3" cm="1">
        <f t="array" aca="1" ref="C23" ca="1">_xlfn.XLOOKUP(B$1,INDIRECT(_xlfn.CONCAT($B23,"!A21:BA21")), INDIRECT(_xlfn.CONCAT($B23,"!A22:BA22")), "error")</f>
        <v>4532</v>
      </c>
      <c r="D23" cm="1">
        <f t="array" aca="1" ref="D23" ca="1">_xlfn.XLOOKUP($B$1,INDIRECT(_xlfn.CONCAT($B23,"!A21:BA21")), INDIRECT(_xlfn.CONCAT($B23,"!A23:BA23")), "error")</f>
        <v>142.69999999999999</v>
      </c>
      <c r="E23">
        <f t="shared" ca="1" si="3"/>
        <v>1579</v>
      </c>
      <c r="F23" s="3" cm="1">
        <f t="array" aca="1" ref="F23" ca="1">_xlfn.XLOOKUP(B$1,INDIRECT(_xlfn.CONCAT($B23,"!A1:BA1")), INDIRECT(_xlfn.CONCAT($B23,"!A2:BA2")), "error")</f>
        <v>2953</v>
      </c>
      <c r="G23" cm="1">
        <f t="array" aca="1" ref="G23" ca="1">_xlfn.XLOOKUP(B$1,INDIRECT(_xlfn.CONCAT($B23,"!A1:BA1")), INDIRECT(_xlfn.CONCAT($B23,"!A8:BA8")), "error")</f>
        <v>1300</v>
      </c>
      <c r="H23" cm="1">
        <f t="array" aca="1" ref="H23" ca="1">_xlfn.XLOOKUP($B$1,INDIRECT(_xlfn.CONCAT($B23,"!A1:BA1")), INDIRECT(_xlfn.CONCAT($B23,"!A16:BA16")), "error")</f>
        <v>352</v>
      </c>
      <c r="I23" cm="1">
        <f t="array" aca="1" ref="I23" ca="1">_xlfn.XLOOKUP($B$1,INDIRECT(_xlfn.CONCAT($B23,"!A1:BA1")), INDIRECT(_xlfn.CONCAT($B23,"!A9:BA9")), "error")</f>
        <v>1273</v>
      </c>
      <c r="J23" cm="1">
        <f t="array" aca="1" ref="J23" ca="1">_xlfn.XLOOKUP($B$1,INDIRECT(_xlfn.CONCAT($B23,"!A1:BA1")), INDIRECT(_xlfn.CONCAT($B23,"!A17:BA17")), "error")</f>
        <v>27</v>
      </c>
      <c r="K23" cm="1">
        <f t="array" aca="1" ref="K23" ca="1">_xlfn.XLOOKUP($B$1,INDIRECT(_xlfn.CONCAT($B23,"!A1:BA1")), INDIRECT(_xlfn.CONCAT($B23,"!A3:BA3")), "error")</f>
        <v>87</v>
      </c>
      <c r="L23" cm="1">
        <f t="array" aca="1" ref="L23" ca="1">_xlfn.XLOOKUP($B$1,INDIRECT(_xlfn.CONCAT($B23,"!A1:BA1")), INDIRECT(_xlfn.CONCAT($B23,"!A4:BA4")), "error")</f>
        <v>6</v>
      </c>
      <c r="M23" cm="1">
        <f t="array" aca="1" ref="M23" ca="1">_xlfn.XLOOKUP($B$1,INDIRECT(_xlfn.CONCAT($B23,"!A1:BA1")), INDIRECT(_xlfn.CONCAT($B23,"!A5:BA5")), "error")</f>
        <v>0</v>
      </c>
      <c r="N23" cm="1">
        <f t="array" aca="1" ref="N23" ca="1">_xlfn.XLOOKUP($B$1,INDIRECT(_xlfn.CONCAT($B23,"!A1:BA1")), INDIRECT(_xlfn.CONCAT($B23,"!A6:BA6")), "error")</f>
        <v>1207</v>
      </c>
      <c r="O23" cm="1">
        <f t="array" aca="1" ref="O23" ca="1">_xlfn.XLOOKUP($B$1,INDIRECT(_xlfn.CONCAT($B23,"!A1:BA1")), INDIRECT(_xlfn.CONCAT($B23,"!A7:BA7")), "error")</f>
        <v>0</v>
      </c>
      <c r="P23" cm="1">
        <f t="array" aca="1" ref="P23" ca="1">_xlfn.XLOOKUP($B$1,INDIRECT(_xlfn.CONCAT($B23,"!A1:BA1")), INDIRECT(_xlfn.CONCAT($B23,"!A10:BA10")), "error")</f>
        <v>48</v>
      </c>
      <c r="Q23" cm="1">
        <f t="array" aca="1" ref="Q23" ca="1">_xlfn.XLOOKUP($B$1,INDIRECT(_xlfn.CONCAT($B23,"!A1:BA1")), INDIRECT(_xlfn.CONCAT($B23,"!A11:BA11")), "error")</f>
        <v>29</v>
      </c>
      <c r="R23" cm="1">
        <f t="array" aca="1" ref="R23" ca="1">_xlfn.XLOOKUP($B$1,INDIRECT(_xlfn.CONCAT($B23,"!A1:BA1")), INDIRECT(_xlfn.CONCAT($B23,"!A12:BA12")), "error")</f>
        <v>26</v>
      </c>
      <c r="S23" cm="1">
        <f t="array" aca="1" ref="S23" ca="1">_xlfn.XLOOKUP($B$1,INDIRECT(_xlfn.CONCAT($B23,"!A1:BA1")), INDIRECT(_xlfn.CONCAT($B23,"!A13:BA13")), "error")</f>
        <v>0</v>
      </c>
      <c r="T23" cm="1">
        <f t="array" aca="1" ref="T23" ca="1">_xlfn.XLOOKUP($B$1,INDIRECT(_xlfn.CONCAT($B23,"!A1:BA1")), INDIRECT(_xlfn.CONCAT($B23,"!A14:BA14")), "error")</f>
        <v>249</v>
      </c>
      <c r="U23" cm="1">
        <f t="array" aca="1" ref="U23" ca="1">_xlfn.XLOOKUP($B$1,INDIRECT(_xlfn.CONCAT($B23,"!A1:BA1")), INDIRECT(_xlfn.CONCAT($B23,"!A15:BA15")), "error")</f>
        <v>0</v>
      </c>
      <c r="V23" cm="1">
        <f t="array" aca="1" ref="V23" ca="1">_xlfn.XLOOKUP($B$1,INDIRECT(_xlfn.CONCAT($B23,"!A1:BA1")), INDIRECT(_xlfn.CONCAT($B23,"!A17:BA17")), "error")</f>
        <v>27</v>
      </c>
      <c r="W23" s="2" cm="1">
        <f t="array" aca="1" ref="W23" ca="1">_xlfn.XLOOKUP($B$1,INDIRECT(_xlfn.CONCAT($B23,"!A1:BA1")), INDIRECT(_xlfn.CONCAT($B23,"!A19:BA19")), "error")</f>
        <v>3.3863867253636215E-4</v>
      </c>
    </row>
    <row r="24" spans="1:23" x14ac:dyDescent="0.75">
      <c r="A24" s="4" t="str">
        <f t="shared" si="4"/>
        <v>05/23</v>
      </c>
      <c r="B24" s="5">
        <f>admin!B8</f>
        <v>2305</v>
      </c>
      <c r="C24" s="3" cm="1">
        <f t="array" aca="1" ref="C24" ca="1">_xlfn.XLOOKUP(B$1,INDIRECT(_xlfn.CONCAT($B24,"!A21:BA21")), INDIRECT(_xlfn.CONCAT($B24,"!A22:BA22")), "error")</f>
        <v>4081</v>
      </c>
      <c r="D24" cm="1">
        <f t="array" aca="1" ref="D24" ca="1">_xlfn.XLOOKUP($B$1,INDIRECT(_xlfn.CONCAT($B24,"!A21:BA21")), INDIRECT(_xlfn.CONCAT($B24,"!A23:BA23")), "error")</f>
        <v>136.80000000000001</v>
      </c>
      <c r="E24">
        <f t="shared" ca="1" si="3"/>
        <v>1264</v>
      </c>
      <c r="F24" s="3" cm="1">
        <f t="array" aca="1" ref="F24" ca="1">_xlfn.XLOOKUP(B$1,INDIRECT(_xlfn.CONCAT($B24,"!A1:BA1")), INDIRECT(_xlfn.CONCAT($B24,"!A2:BA2")), "error")</f>
        <v>2817</v>
      </c>
      <c r="G24" cm="1">
        <f t="array" aca="1" ref="G24" ca="1">_xlfn.XLOOKUP(B$1,INDIRECT(_xlfn.CONCAT($B24,"!A1:BA1")), INDIRECT(_xlfn.CONCAT($B24,"!A8:BA8")), "error")</f>
        <v>980</v>
      </c>
      <c r="H24" cm="1">
        <f t="array" aca="1" ref="H24" ca="1">_xlfn.XLOOKUP($B$1,INDIRECT(_xlfn.CONCAT($B24,"!A1:BA1")), INDIRECT(_xlfn.CONCAT($B24,"!A16:BA16")), "error")</f>
        <v>484</v>
      </c>
      <c r="I24" cm="1">
        <f t="array" aca="1" ref="I24" ca="1">_xlfn.XLOOKUP($B$1,INDIRECT(_xlfn.CONCAT($B24,"!A1:BA1")), INDIRECT(_xlfn.CONCAT($B24,"!A9:BA9")), "error")</f>
        <v>1327</v>
      </c>
      <c r="J24" cm="1">
        <f t="array" aca="1" ref="J24" ca="1">_xlfn.XLOOKUP($B$1,INDIRECT(_xlfn.CONCAT($B24,"!A1:BA1")), INDIRECT(_xlfn.CONCAT($B24,"!A17:BA17")), "error")</f>
        <v>27</v>
      </c>
      <c r="K24" cm="1">
        <f t="array" aca="1" ref="K24" ca="1">_xlfn.XLOOKUP($B$1,INDIRECT(_xlfn.CONCAT($B24,"!A1:BA1")), INDIRECT(_xlfn.CONCAT($B24,"!A3:BA3")), "error")</f>
        <v>4</v>
      </c>
      <c r="L24" cm="1">
        <f t="array" aca="1" ref="L24" ca="1">_xlfn.XLOOKUP($B$1,INDIRECT(_xlfn.CONCAT($B24,"!A1:BA1")), INDIRECT(_xlfn.CONCAT($B24,"!A4:BA4")), "error")</f>
        <v>3</v>
      </c>
      <c r="M24" cm="1">
        <f t="array" aca="1" ref="M24" ca="1">_xlfn.XLOOKUP($B$1,INDIRECT(_xlfn.CONCAT($B24,"!A1:BA1")), INDIRECT(_xlfn.CONCAT($B24,"!A5:BA5")), "error")</f>
        <v>0</v>
      </c>
      <c r="N24" cm="1">
        <f t="array" aca="1" ref="N24" ca="1">_xlfn.XLOOKUP($B$1,INDIRECT(_xlfn.CONCAT($B24,"!A1:BA1")), INDIRECT(_xlfn.CONCAT($B24,"!A6:BA6")), "error")</f>
        <v>973</v>
      </c>
      <c r="O24" cm="1">
        <f t="array" aca="1" ref="O24" ca="1">_xlfn.XLOOKUP($B$1,INDIRECT(_xlfn.CONCAT($B24,"!A1:BA1")), INDIRECT(_xlfn.CONCAT($B24,"!A7:BA7")), "error")</f>
        <v>0</v>
      </c>
      <c r="P24" cm="1">
        <f t="array" aca="1" ref="P24" ca="1">_xlfn.XLOOKUP($B$1,INDIRECT(_xlfn.CONCAT($B24,"!A1:BA1")), INDIRECT(_xlfn.CONCAT($B24,"!A10:BA10")), "error")</f>
        <v>173</v>
      </c>
      <c r="Q24" cm="1">
        <f t="array" aca="1" ref="Q24" ca="1">_xlfn.XLOOKUP($B$1,INDIRECT(_xlfn.CONCAT($B24,"!A1:BA1")), INDIRECT(_xlfn.CONCAT($B24,"!A11:BA11")), "error")</f>
        <v>27</v>
      </c>
      <c r="R24" cm="1">
        <f t="array" aca="1" ref="R24" ca="1">_xlfn.XLOOKUP($B$1,INDIRECT(_xlfn.CONCAT($B24,"!A1:BA1")), INDIRECT(_xlfn.CONCAT($B24,"!A12:BA12")), "error")</f>
        <v>26</v>
      </c>
      <c r="S24" cm="1">
        <f t="array" aca="1" ref="S24" ca="1">_xlfn.XLOOKUP($B$1,INDIRECT(_xlfn.CONCAT($B24,"!A1:BA1")), INDIRECT(_xlfn.CONCAT($B24,"!A13:BA13")), "error")</f>
        <v>0</v>
      </c>
      <c r="T24" cm="1">
        <f t="array" aca="1" ref="T24" ca="1">_xlfn.XLOOKUP($B$1,INDIRECT(_xlfn.CONCAT($B24,"!A1:BA1")), INDIRECT(_xlfn.CONCAT($B24,"!A14:BA14")), "error")</f>
        <v>258</v>
      </c>
      <c r="U24" cm="1">
        <f t="array" aca="1" ref="U24" ca="1">_xlfn.XLOOKUP($B$1,INDIRECT(_xlfn.CONCAT($B24,"!A1:BA1")), INDIRECT(_xlfn.CONCAT($B24,"!A15:BA15")), "error")</f>
        <v>0</v>
      </c>
      <c r="V24" cm="1">
        <f t="array" aca="1" ref="V24" ca="1">_xlfn.XLOOKUP($B$1,INDIRECT(_xlfn.CONCAT($B24,"!A1:BA1")), INDIRECT(_xlfn.CONCAT($B24,"!A17:BA17")), "error")</f>
        <v>27</v>
      </c>
      <c r="W24" s="2" cm="1">
        <f t="array" aca="1" ref="W24" ca="1">_xlfn.XLOOKUP($B$1,INDIRECT(_xlfn.CONCAT($B24,"!A1:BA1")), INDIRECT(_xlfn.CONCAT($B24,"!A19:BA19")), "error")</f>
        <v>3.5498757543495074E-4</v>
      </c>
    </row>
    <row r="25" spans="1:23" x14ac:dyDescent="0.75">
      <c r="A25" s="4" t="str">
        <f t="shared" si="4"/>
        <v>04/23</v>
      </c>
      <c r="B25" s="5">
        <f>admin!B9</f>
        <v>2304</v>
      </c>
      <c r="C25" s="3" cm="1">
        <f t="array" aca="1" ref="C25" ca="1">_xlfn.XLOOKUP(B$1,INDIRECT(_xlfn.CONCAT($B25,"!A21:BA21")), INDIRECT(_xlfn.CONCAT($B25,"!A22:BA22")), "error")</f>
        <v>3992</v>
      </c>
      <c r="D25" cm="1">
        <f t="array" aca="1" ref="D25" ca="1">_xlfn.XLOOKUP($B$1,INDIRECT(_xlfn.CONCAT($B25,"!A21:BA21")), INDIRECT(_xlfn.CONCAT($B25,"!A23:BA23")), "error")</f>
        <v>138.69999999999999</v>
      </c>
      <c r="E25">
        <f t="shared" ca="1" si="3"/>
        <v>571</v>
      </c>
      <c r="F25" s="3" cm="1">
        <f t="array" aca="1" ref="F25" ca="1">_xlfn.XLOOKUP(B$1,INDIRECT(_xlfn.CONCAT($B25,"!A1:BA1")), INDIRECT(_xlfn.CONCAT($B25,"!A2:BA2")), "error")</f>
        <v>3421</v>
      </c>
      <c r="G25" cm="1">
        <f t="array" aca="1" ref="G25" ca="1">_xlfn.XLOOKUP(B$1,INDIRECT(_xlfn.CONCAT($B25,"!A1:BA1")), INDIRECT(_xlfn.CONCAT($B25,"!A8:BA8")), "error")</f>
        <v>1669</v>
      </c>
      <c r="H25" cm="1">
        <f t="array" aca="1" ref="H25" ca="1">_xlfn.XLOOKUP($B$1,INDIRECT(_xlfn.CONCAT($B25,"!A1:BA1")), INDIRECT(_xlfn.CONCAT($B25,"!A16:BA16")), "error")</f>
        <v>438</v>
      </c>
      <c r="I25" cm="1">
        <f t="array" aca="1" ref="I25" ca="1">_xlfn.XLOOKUP($B$1,INDIRECT(_xlfn.CONCAT($B25,"!A1:BA1")), INDIRECT(_xlfn.CONCAT($B25,"!A9:BA9")), "error")</f>
        <v>1293</v>
      </c>
      <c r="J25" cm="1">
        <f t="array" aca="1" ref="J25" ca="1">_xlfn.XLOOKUP($B$1,INDIRECT(_xlfn.CONCAT($B25,"!A1:BA1")), INDIRECT(_xlfn.CONCAT($B25,"!A17:BA17")), "error")</f>
        <v>20</v>
      </c>
      <c r="K25" cm="1">
        <f t="array" aca="1" ref="K25" ca="1">_xlfn.XLOOKUP($B$1,INDIRECT(_xlfn.CONCAT($B25,"!A1:BA1")), INDIRECT(_xlfn.CONCAT($B25,"!A3:BA3")), "error")</f>
        <v>60</v>
      </c>
      <c r="L25" cm="1">
        <f t="array" aca="1" ref="L25" ca="1">_xlfn.XLOOKUP($B$1,INDIRECT(_xlfn.CONCAT($B25,"!A1:BA1")), INDIRECT(_xlfn.CONCAT($B25,"!A4:BA4")), "error")</f>
        <v>2</v>
      </c>
      <c r="M25" cm="1">
        <f t="array" aca="1" ref="M25" ca="1">_xlfn.XLOOKUP($B$1,INDIRECT(_xlfn.CONCAT($B25,"!A1:BA1")), INDIRECT(_xlfn.CONCAT($B25,"!A5:BA5")), "error")</f>
        <v>0</v>
      </c>
      <c r="N25" cm="1">
        <f t="array" aca="1" ref="N25" ca="1">_xlfn.XLOOKUP($B$1,INDIRECT(_xlfn.CONCAT($B25,"!A1:BA1")), INDIRECT(_xlfn.CONCAT($B25,"!A6:BA6")), "error")</f>
        <v>1607</v>
      </c>
      <c r="O25" cm="1">
        <f t="array" aca="1" ref="O25" ca="1">_xlfn.XLOOKUP($B$1,INDIRECT(_xlfn.CONCAT($B25,"!A1:BA1")), INDIRECT(_xlfn.CONCAT($B25,"!A7:BA7")), "error")</f>
        <v>0</v>
      </c>
      <c r="P25" cm="1">
        <f t="array" aca="1" ref="P25" ca="1">_xlfn.XLOOKUP($B$1,INDIRECT(_xlfn.CONCAT($B25,"!A1:BA1")), INDIRECT(_xlfn.CONCAT($B25,"!A10:BA10")), "error")</f>
        <v>159</v>
      </c>
      <c r="Q25" cm="1">
        <f t="array" aca="1" ref="Q25" ca="1">_xlfn.XLOOKUP($B$1,INDIRECT(_xlfn.CONCAT($B25,"!A1:BA1")), INDIRECT(_xlfn.CONCAT($B25,"!A11:BA11")), "error")</f>
        <v>35</v>
      </c>
      <c r="R25" cm="1">
        <f t="array" aca="1" ref="R25" ca="1">_xlfn.XLOOKUP($B$1,INDIRECT(_xlfn.CONCAT($B25,"!A1:BA1")), INDIRECT(_xlfn.CONCAT($B25,"!A12:BA12")), "error")</f>
        <v>20</v>
      </c>
      <c r="S25" cm="1">
        <f t="array" aca="1" ref="S25" ca="1">_xlfn.XLOOKUP($B$1,INDIRECT(_xlfn.CONCAT($B25,"!A1:BA1")), INDIRECT(_xlfn.CONCAT($B25,"!A13:BA13")), "error")</f>
        <v>0</v>
      </c>
      <c r="T25" cm="1">
        <f t="array" aca="1" ref="T25" ca="1">_xlfn.XLOOKUP($B$1,INDIRECT(_xlfn.CONCAT($B25,"!A1:BA1")), INDIRECT(_xlfn.CONCAT($B25,"!A14:BA14")), "error")</f>
        <v>224</v>
      </c>
      <c r="U25" cm="1">
        <f t="array" aca="1" ref="U25" ca="1">_xlfn.XLOOKUP($B$1,INDIRECT(_xlfn.CONCAT($B25,"!A1:BA1")), INDIRECT(_xlfn.CONCAT($B25,"!A15:BA15")), "error")</f>
        <v>0</v>
      </c>
      <c r="V25" cm="1">
        <f t="array" aca="1" ref="V25" ca="1">_xlfn.XLOOKUP($B$1,INDIRECT(_xlfn.CONCAT($B25,"!A1:BA1")), INDIRECT(_xlfn.CONCAT($B25,"!A17:BA17")), "error")</f>
        <v>20</v>
      </c>
      <c r="W25" s="2" cm="1">
        <f t="array" aca="1" ref="W25" ca="1">_xlfn.XLOOKUP($B$1,INDIRECT(_xlfn.CONCAT($B25,"!A1:BA1")), INDIRECT(_xlfn.CONCAT($B25,"!A19:BA19")), "error")</f>
        <v>2.9231218941827564E-4</v>
      </c>
    </row>
    <row r="26" spans="1:23" x14ac:dyDescent="0.75">
      <c r="A26" s="4" t="str">
        <f t="shared" si="4"/>
        <v>03/23</v>
      </c>
      <c r="B26" s="5">
        <f>admin!B10</f>
        <v>2303</v>
      </c>
      <c r="C26" s="3" cm="1">
        <f t="array" aca="1" ref="C26" ca="1">_xlfn.XLOOKUP(B$1,INDIRECT(_xlfn.CONCAT($B26,"!A21:BA21")), INDIRECT(_xlfn.CONCAT($B26,"!A22:BA22")), "error")</f>
        <v>4687</v>
      </c>
      <c r="D26" cm="1">
        <f t="array" aca="1" ref="D26" ca="1">_xlfn.XLOOKUP($B$1,INDIRECT(_xlfn.CONCAT($B26,"!A21:BA21")), INDIRECT(_xlfn.CONCAT($B26,"!A23:BA23")), "error")</f>
        <v>138.5</v>
      </c>
      <c r="E26">
        <f t="shared" ca="1" si="3"/>
        <v>1474</v>
      </c>
      <c r="F26" s="3" cm="1">
        <f t="array" aca="1" ref="F26" ca="1">_xlfn.XLOOKUP(B$1,INDIRECT(_xlfn.CONCAT($B26,"!A1:BA1")), INDIRECT(_xlfn.CONCAT($B26,"!A2:BA2")), "error")</f>
        <v>3213</v>
      </c>
      <c r="G26" cm="1">
        <f t="array" aca="1" ref="G26" ca="1">_xlfn.XLOOKUP(B$1,INDIRECT(_xlfn.CONCAT($B26,"!A1:BA1")), INDIRECT(_xlfn.CONCAT($B26,"!A8:BA8")), "error")</f>
        <v>1593</v>
      </c>
      <c r="H26" cm="1">
        <f t="array" aca="1" ref="H26" ca="1">_xlfn.XLOOKUP($B$1,INDIRECT(_xlfn.CONCAT($B26,"!A1:BA1")), INDIRECT(_xlfn.CONCAT($B26,"!A16:BA16")), "error")</f>
        <v>525</v>
      </c>
      <c r="I26" cm="1">
        <f t="array" aca="1" ref="I26" ca="1">_xlfn.XLOOKUP($B$1,INDIRECT(_xlfn.CONCAT($B26,"!A1:BA1")), INDIRECT(_xlfn.CONCAT($B26,"!A9:BA9")), "error")</f>
        <v>1071</v>
      </c>
      <c r="J26" cm="1">
        <f t="array" aca="1" ref="J26" ca="1">_xlfn.XLOOKUP($B$1,INDIRECT(_xlfn.CONCAT($B26,"!A1:BA1")), INDIRECT(_xlfn.CONCAT($B26,"!A17:BA17")), "error")</f>
        <v>25</v>
      </c>
      <c r="K26" cm="1">
        <f t="array" aca="1" ref="K26" ca="1">_xlfn.XLOOKUP($B$1,INDIRECT(_xlfn.CONCAT($B26,"!A1:BA1")), INDIRECT(_xlfn.CONCAT($B26,"!A3:BA3")), "error")</f>
        <v>94</v>
      </c>
      <c r="L26" cm="1">
        <f t="array" aca="1" ref="L26" ca="1">_xlfn.XLOOKUP($B$1,INDIRECT(_xlfn.CONCAT($B26,"!A1:BA1")), INDIRECT(_xlfn.CONCAT($B26,"!A4:BA4")), "error")</f>
        <v>2</v>
      </c>
      <c r="M26" cm="1">
        <f t="array" aca="1" ref="M26" ca="1">_xlfn.XLOOKUP($B$1,INDIRECT(_xlfn.CONCAT($B26,"!A1:BA1")), INDIRECT(_xlfn.CONCAT($B26,"!A5:BA5")), "error")</f>
        <v>0</v>
      </c>
      <c r="N26" cm="1">
        <f t="array" aca="1" ref="N26" ca="1">_xlfn.XLOOKUP($B$1,INDIRECT(_xlfn.CONCAT($B26,"!A1:BA1")), INDIRECT(_xlfn.CONCAT($B26,"!A6:BA6")), "error")</f>
        <v>1497</v>
      </c>
      <c r="O26" cm="1">
        <f t="array" aca="1" ref="O26" ca="1">_xlfn.XLOOKUP($B$1,INDIRECT(_xlfn.CONCAT($B26,"!A1:BA1")), INDIRECT(_xlfn.CONCAT($B26,"!A7:BA7")), "error")</f>
        <v>0</v>
      </c>
      <c r="P26" cm="1">
        <f t="array" aca="1" ref="P26" ca="1">_xlfn.XLOOKUP($B$1,INDIRECT(_xlfn.CONCAT($B26,"!A1:BA1")), INDIRECT(_xlfn.CONCAT($B26,"!A10:BA10")), "error")</f>
        <v>242</v>
      </c>
      <c r="Q26" cm="1">
        <f t="array" aca="1" ref="Q26" ca="1">_xlfn.XLOOKUP($B$1,INDIRECT(_xlfn.CONCAT($B26,"!A1:BA1")), INDIRECT(_xlfn.CONCAT($B26,"!A11:BA11")), "error")</f>
        <v>60</v>
      </c>
      <c r="R26" cm="1">
        <f t="array" aca="1" ref="R26" ca="1">_xlfn.XLOOKUP($B$1,INDIRECT(_xlfn.CONCAT($B26,"!A1:BA1")), INDIRECT(_xlfn.CONCAT($B26,"!A12:BA12")), "error")</f>
        <v>25</v>
      </c>
      <c r="S26" cm="1">
        <f t="array" aca="1" ref="S26" ca="1">_xlfn.XLOOKUP($B$1,INDIRECT(_xlfn.CONCAT($B26,"!A1:BA1")), INDIRECT(_xlfn.CONCAT($B26,"!A13:BA13")), "error")</f>
        <v>0</v>
      </c>
      <c r="T26" cm="1">
        <f t="array" aca="1" ref="T26" ca="1">_xlfn.XLOOKUP($B$1,INDIRECT(_xlfn.CONCAT($B26,"!A1:BA1")), INDIRECT(_xlfn.CONCAT($B26,"!A14:BA14")), "error")</f>
        <v>198</v>
      </c>
      <c r="U26" cm="1">
        <f t="array" aca="1" ref="U26" ca="1">_xlfn.XLOOKUP($B$1,INDIRECT(_xlfn.CONCAT($B26,"!A1:BA1")), INDIRECT(_xlfn.CONCAT($B26,"!A15:BA15")), "error")</f>
        <v>0</v>
      </c>
      <c r="V26" cm="1">
        <f t="array" aca="1" ref="V26" ca="1">_xlfn.XLOOKUP($B$1,INDIRECT(_xlfn.CONCAT($B26,"!A1:BA1")), INDIRECT(_xlfn.CONCAT($B26,"!A17:BA17")), "error")</f>
        <v>25</v>
      </c>
      <c r="W26" s="2" cm="1">
        <f t="array" aca="1" ref="W26" ca="1">_xlfn.XLOOKUP($B$1,INDIRECT(_xlfn.CONCAT($B26,"!A1:BA1")), INDIRECT(_xlfn.CONCAT($B26,"!A19:BA19")), "error")</f>
        <v>3.1123560535317729E-4</v>
      </c>
    </row>
    <row r="27" spans="1:23" x14ac:dyDescent="0.75">
      <c r="A27" s="4" t="str">
        <f t="shared" si="4"/>
        <v>02/23</v>
      </c>
      <c r="B27" s="5">
        <f>admin!B11</f>
        <v>2302</v>
      </c>
      <c r="C27" s="3" cm="1">
        <f t="array" aca="1" ref="C27" ca="1">_xlfn.XLOOKUP(B$1,INDIRECT(_xlfn.CONCAT($B27,"!A21:BA21")), INDIRECT(_xlfn.CONCAT($B27,"!A22:BA22")), "error")</f>
        <v>4532</v>
      </c>
      <c r="D27" cm="1">
        <f t="array" aca="1" ref="D27" ca="1">_xlfn.XLOOKUP($B$1,INDIRECT(_xlfn.CONCAT($B27,"!A21:BA21")), INDIRECT(_xlfn.CONCAT($B27,"!A23:BA23")), "error")</f>
        <v>149</v>
      </c>
      <c r="E27">
        <f t="shared" ca="1" si="3"/>
        <v>2042</v>
      </c>
      <c r="F27" s="3" cm="1">
        <f t="array" aca="1" ref="F27" ca="1">_xlfn.XLOOKUP(B$1,INDIRECT(_xlfn.CONCAT($B27,"!A1:BA1")), INDIRECT(_xlfn.CONCAT($B27,"!A2:BA2")), "error")</f>
        <v>2490</v>
      </c>
      <c r="G27" cm="1">
        <f t="array" aca="1" ref="G27" ca="1">_xlfn.XLOOKUP(B$1,INDIRECT(_xlfn.CONCAT($B27,"!A1:BA1")), INDIRECT(_xlfn.CONCAT($B27,"!A8:BA8")), "error")</f>
        <v>1103</v>
      </c>
      <c r="H27" cm="1">
        <f t="array" aca="1" ref="H27" ca="1">_xlfn.XLOOKUP($B$1,INDIRECT(_xlfn.CONCAT($B27,"!A1:BA1")), INDIRECT(_xlfn.CONCAT($B27,"!A16:BA16")), "error")</f>
        <v>366</v>
      </c>
      <c r="I27" cm="1">
        <f t="array" aca="1" ref="I27" ca="1">_xlfn.XLOOKUP($B$1,INDIRECT(_xlfn.CONCAT($B27,"!A1:BA1")), INDIRECT(_xlfn.CONCAT($B27,"!A9:BA9")), "error")</f>
        <v>996</v>
      </c>
      <c r="J27" cm="1">
        <f t="array" aca="1" ref="J27" ca="1">_xlfn.XLOOKUP($B$1,INDIRECT(_xlfn.CONCAT($B27,"!A1:BA1")), INDIRECT(_xlfn.CONCAT($B27,"!A17:BA17")), "error")</f>
        <v>23</v>
      </c>
      <c r="K27" cm="1">
        <f t="array" aca="1" ref="K27" ca="1">_xlfn.XLOOKUP($B$1,INDIRECT(_xlfn.CONCAT($B27,"!A1:BA1")), INDIRECT(_xlfn.CONCAT($B27,"!A3:BA3")), "error")</f>
        <v>67</v>
      </c>
      <c r="L27" t="str" cm="1">
        <f t="array" aca="1" ref="L27" ca="1">_xlfn.XLOOKUP($B$1,INDIRECT(_xlfn.CONCAT($B27,"!A1:BA1")), INDIRECT(_xlfn.CONCAT($B27,"!A4:BA4")), "error")</f>
        <v>NM</v>
      </c>
      <c r="M27" cm="1">
        <f t="array" aca="1" ref="M27" ca="1">_xlfn.XLOOKUP($B$1,INDIRECT(_xlfn.CONCAT($B27,"!A1:BA1")), INDIRECT(_xlfn.CONCAT($B27,"!A5:BA5")), "error")</f>
        <v>0</v>
      </c>
      <c r="N27" cm="1">
        <f t="array" aca="1" ref="N27" ca="1">_xlfn.XLOOKUP($B$1,INDIRECT(_xlfn.CONCAT($B27,"!A1:BA1")), INDIRECT(_xlfn.CONCAT($B27,"!A6:BA6")), "error")</f>
        <v>1036</v>
      </c>
      <c r="O27" cm="1">
        <f t="array" aca="1" ref="O27" ca="1">_xlfn.XLOOKUP($B$1,INDIRECT(_xlfn.CONCAT($B27,"!A1:BA1")), INDIRECT(_xlfn.CONCAT($B27,"!A7:BA7")), "error")</f>
        <v>0</v>
      </c>
      <c r="P27" cm="1">
        <f t="array" aca="1" ref="P27" ca="1">_xlfn.XLOOKUP($B$1,INDIRECT(_xlfn.CONCAT($B27,"!A1:BA1")), INDIRECT(_xlfn.CONCAT($B27,"!A10:BA10")), "error")</f>
        <v>132</v>
      </c>
      <c r="Q27" cm="1">
        <f t="array" aca="1" ref="Q27" ca="1">_xlfn.XLOOKUP($B$1,INDIRECT(_xlfn.CONCAT($B27,"!A1:BA1")), INDIRECT(_xlfn.CONCAT($B27,"!A11:BA11")), "error")</f>
        <v>61</v>
      </c>
      <c r="R27" cm="1">
        <f t="array" aca="1" ref="R27" ca="1">_xlfn.XLOOKUP($B$1,INDIRECT(_xlfn.CONCAT($B27,"!A1:BA1")), INDIRECT(_xlfn.CONCAT($B27,"!A12:BA12")), "error")</f>
        <v>23</v>
      </c>
      <c r="S27" cm="1">
        <f t="array" aca="1" ref="S27" ca="1">_xlfn.XLOOKUP($B$1,INDIRECT(_xlfn.CONCAT($B27,"!A1:BA1")), INDIRECT(_xlfn.CONCAT($B27,"!A13:BA13")), "error")</f>
        <v>0</v>
      </c>
      <c r="T27" cm="1">
        <f t="array" aca="1" ref="T27" ca="1">_xlfn.XLOOKUP($B$1,INDIRECT(_xlfn.CONCAT($B27,"!A1:BA1")), INDIRECT(_xlfn.CONCAT($B27,"!A14:BA14")), "error")</f>
        <v>150</v>
      </c>
      <c r="U27" cm="1">
        <f t="array" aca="1" ref="U27" ca="1">_xlfn.XLOOKUP($B$1,INDIRECT(_xlfn.CONCAT($B27,"!A1:BA1")), INDIRECT(_xlfn.CONCAT($B27,"!A15:BA15")), "error")</f>
        <v>0</v>
      </c>
      <c r="V27" cm="1">
        <f t="array" aca="1" ref="V27" ca="1">_xlfn.XLOOKUP($B$1,INDIRECT(_xlfn.CONCAT($B27,"!A1:BA1")), INDIRECT(_xlfn.CONCAT($B27,"!A17:BA17")), "error")</f>
        <v>23</v>
      </c>
      <c r="W27" s="2" cm="1">
        <f t="array" aca="1" ref="W27" ca="1">_xlfn.XLOOKUP($B$1,INDIRECT(_xlfn.CONCAT($B27,"!A1:BA1")), INDIRECT(_xlfn.CONCAT($B27,"!A19:BA19")), "error")</f>
        <v>8.0321285140561027E-4</v>
      </c>
    </row>
    <row r="28" spans="1:23" x14ac:dyDescent="0.75">
      <c r="A28" s="4" t="str">
        <f t="shared" si="4"/>
        <v>01/23</v>
      </c>
      <c r="B28" s="5">
        <f>admin!B12</f>
        <v>2301</v>
      </c>
      <c r="C28" s="3" cm="1">
        <f t="array" aca="1" ref="C28" ca="1">_xlfn.XLOOKUP(B$1,INDIRECT(_xlfn.CONCAT($B28,"!A21:BA21")), INDIRECT(_xlfn.CONCAT($B28,"!A22:BA22")), "error")</f>
        <v>5057</v>
      </c>
      <c r="D28" cm="1">
        <f t="array" aca="1" ref="D28" ca="1">_xlfn.XLOOKUP($B$1,INDIRECT(_xlfn.CONCAT($B28,"!A21:BA21")), INDIRECT(_xlfn.CONCAT($B28,"!A23:BA23")), "error")</f>
        <v>150</v>
      </c>
      <c r="E28">
        <f t="shared" ca="1" si="3"/>
        <v>2287</v>
      </c>
      <c r="F28" s="3" cm="1">
        <f t="array" aca="1" ref="F28" ca="1">_xlfn.XLOOKUP(B$1,INDIRECT(_xlfn.CONCAT($B28,"!A1:BA1")), INDIRECT(_xlfn.CONCAT($B28,"!A2:BA2")), "error")</f>
        <v>2770</v>
      </c>
      <c r="G28" cm="1">
        <f t="array" aca="1" ref="G28" ca="1">_xlfn.XLOOKUP(B$1,INDIRECT(_xlfn.CONCAT($B28,"!A1:BA1")), INDIRECT(_xlfn.CONCAT($B28,"!A8:BA8")), "error")</f>
        <v>909</v>
      </c>
      <c r="H28" cm="1">
        <f t="array" aca="1" ref="H28" ca="1">_xlfn.XLOOKUP($B$1,INDIRECT(_xlfn.CONCAT($B28,"!A1:BA1")), INDIRECT(_xlfn.CONCAT($B28,"!A16:BA16")), "error")</f>
        <v>492</v>
      </c>
      <c r="I28" cm="1">
        <f t="array" aca="1" ref="I28" ca="1">_xlfn.XLOOKUP($B$1,INDIRECT(_xlfn.CONCAT($B28,"!A1:BA1")), INDIRECT(_xlfn.CONCAT($B28,"!A9:BA9")), "error")</f>
        <v>1345</v>
      </c>
      <c r="J28" cm="1">
        <f t="array" aca="1" ref="J28" ca="1">_xlfn.XLOOKUP($B$1,INDIRECT(_xlfn.CONCAT($B28,"!A1:BA1")), INDIRECT(_xlfn.CONCAT($B28,"!A17:BA17")), "error")</f>
        <v>24</v>
      </c>
      <c r="K28" cm="1">
        <f t="array" aca="1" ref="K28" ca="1">_xlfn.XLOOKUP($B$1,INDIRECT(_xlfn.CONCAT($B28,"!A1:BA1")), INDIRECT(_xlfn.CONCAT($B28,"!A3:BA3")), "error")</f>
        <v>52</v>
      </c>
      <c r="L28" cm="1">
        <f t="array" aca="1" ref="L28" ca="1">_xlfn.XLOOKUP($B$1,INDIRECT(_xlfn.CONCAT($B28,"!A1:BA1")), INDIRECT(_xlfn.CONCAT($B28,"!A4:BA4")), "error")</f>
        <v>2</v>
      </c>
      <c r="M28" cm="1">
        <f t="array" aca="1" ref="M28" ca="1">_xlfn.XLOOKUP($B$1,INDIRECT(_xlfn.CONCAT($B28,"!A1:BA1")), INDIRECT(_xlfn.CONCAT($B28,"!A5:BA5")), "error")</f>
        <v>0</v>
      </c>
      <c r="N28" cm="1">
        <f t="array" aca="1" ref="N28" ca="1">_xlfn.XLOOKUP($B$1,INDIRECT(_xlfn.CONCAT($B28,"!A1:BA1")), INDIRECT(_xlfn.CONCAT($B28,"!A6:BA6")), "error")</f>
        <v>855</v>
      </c>
      <c r="O28" cm="1">
        <f t="array" aca="1" ref="O28" ca="1">_xlfn.XLOOKUP($B$1,INDIRECT(_xlfn.CONCAT($B28,"!A1:BA1")), INDIRECT(_xlfn.CONCAT($B28,"!A7:BA7")), "error")</f>
        <v>0</v>
      </c>
      <c r="P28" cm="1">
        <f t="array" aca="1" ref="P28" ca="1">_xlfn.XLOOKUP($B$1,INDIRECT(_xlfn.CONCAT($B28,"!A1:BA1")), INDIRECT(_xlfn.CONCAT($B28,"!A10:BA10")), "error")</f>
        <v>294</v>
      </c>
      <c r="Q28" cm="1">
        <f t="array" aca="1" ref="Q28" ca="1">_xlfn.XLOOKUP($B$1,INDIRECT(_xlfn.CONCAT($B28,"!A1:BA1")), INDIRECT(_xlfn.CONCAT($B28,"!A11:BA11")), "error")</f>
        <v>56</v>
      </c>
      <c r="R28" cm="1">
        <f t="array" aca="1" ref="R28" ca="1">_xlfn.XLOOKUP($B$1,INDIRECT(_xlfn.CONCAT($B28,"!A1:BA1")), INDIRECT(_xlfn.CONCAT($B28,"!A12:BA12")), "error")</f>
        <v>24</v>
      </c>
      <c r="S28" cm="1">
        <f t="array" aca="1" ref="S28" ca="1">_xlfn.XLOOKUP($B$1,INDIRECT(_xlfn.CONCAT($B28,"!A1:BA1")), INDIRECT(_xlfn.CONCAT($B28,"!A13:BA13")), "error")</f>
        <v>0</v>
      </c>
      <c r="T28" cm="1">
        <f t="array" aca="1" ref="T28" ca="1">_xlfn.XLOOKUP($B$1,INDIRECT(_xlfn.CONCAT($B28,"!A1:BA1")), INDIRECT(_xlfn.CONCAT($B28,"!A14:BA14")), "error")</f>
        <v>118</v>
      </c>
      <c r="U28" cm="1">
        <f t="array" aca="1" ref="U28" ca="1">_xlfn.XLOOKUP($B$1,INDIRECT(_xlfn.CONCAT($B28,"!A1:BA1")), INDIRECT(_xlfn.CONCAT($B28,"!A15:BA15")), "error")</f>
        <v>0</v>
      </c>
      <c r="V28" cm="1">
        <f t="array" aca="1" ref="V28" ca="1">_xlfn.XLOOKUP($B$1,INDIRECT(_xlfn.CONCAT($B28,"!A1:BA1")), INDIRECT(_xlfn.CONCAT($B28,"!A17:BA17")), "error")</f>
        <v>24</v>
      </c>
      <c r="W28" s="2" cm="1">
        <f t="array" aca="1" ref="W28" ca="1">_xlfn.XLOOKUP($B$1,INDIRECT(_xlfn.CONCAT($B28,"!A1:BA1")), INDIRECT(_xlfn.CONCAT($B28,"!A19:BA19")), "error")</f>
        <v>0</v>
      </c>
    </row>
    <row r="29" spans="1:23" x14ac:dyDescent="0.75">
      <c r="A29" s="4"/>
      <c r="B29" s="5"/>
      <c r="C29" s="3"/>
      <c r="F29" s="3"/>
      <c r="W29" s="2"/>
    </row>
    <row r="30" spans="1:23" x14ac:dyDescent="0.75">
      <c r="A30" s="4"/>
      <c r="B30" s="5"/>
      <c r="C30" s="3"/>
      <c r="F30" s="3"/>
      <c r="W30" s="2"/>
    </row>
    <row r="31" spans="1:23" x14ac:dyDescent="0.75">
      <c r="A31" s="4"/>
      <c r="B31" s="5"/>
      <c r="C31" s="3"/>
      <c r="F31" s="3"/>
      <c r="W31" s="2"/>
    </row>
    <row r="32" spans="1:23" x14ac:dyDescent="0.75">
      <c r="A32" s="4"/>
      <c r="B32" s="5"/>
      <c r="C32" s="3"/>
      <c r="F32" s="3"/>
      <c r="W32" s="2"/>
    </row>
    <row r="33" spans="1:23" x14ac:dyDescent="0.75">
      <c r="A33" s="4"/>
      <c r="B33" s="5"/>
      <c r="C33" s="3"/>
      <c r="F33" s="3"/>
      <c r="W33" s="2"/>
    </row>
    <row r="34" spans="1:23" x14ac:dyDescent="0.75">
      <c r="A34" s="4"/>
      <c r="B34" s="5"/>
      <c r="C34" s="3"/>
      <c r="F34" s="3"/>
      <c r="W34" s="2"/>
    </row>
    <row r="35" spans="1:23" x14ac:dyDescent="0.75">
      <c r="A35" s="4"/>
      <c r="B35" s="5"/>
      <c r="C35" s="3"/>
      <c r="F35" s="3"/>
      <c r="W35" s="2"/>
    </row>
    <row r="36" spans="1:23" x14ac:dyDescent="0.75">
      <c r="A36" s="4"/>
      <c r="B36" s="5"/>
      <c r="C36" s="3"/>
      <c r="F36" s="3"/>
      <c r="W36" s="2"/>
    </row>
    <row r="37" spans="1:23" x14ac:dyDescent="0.75">
      <c r="A37" s="4"/>
      <c r="B37" s="5"/>
      <c r="C37" s="3"/>
      <c r="F37" s="3"/>
      <c r="W37" s="2"/>
    </row>
    <row r="38" spans="1:23" x14ac:dyDescent="0.75">
      <c r="A38" s="4"/>
      <c r="B38" s="5"/>
      <c r="C38" s="3"/>
      <c r="F38" s="3"/>
      <c r="W38" s="2"/>
    </row>
    <row r="39" spans="1:23" x14ac:dyDescent="0.75">
      <c r="A39" s="4"/>
      <c r="B39" s="5"/>
      <c r="C39" s="3"/>
      <c r="F39" s="3"/>
      <c r="W39" s="2"/>
    </row>
    <row r="40" spans="1:23" x14ac:dyDescent="0.75">
      <c r="A40" s="4"/>
      <c r="B40" s="5"/>
      <c r="C40" s="3"/>
      <c r="F40" s="3"/>
      <c r="W40" s="2"/>
    </row>
    <row r="41" spans="1:23" x14ac:dyDescent="0.75">
      <c r="A41" s="4"/>
      <c r="B41" s="5"/>
      <c r="C41" s="3"/>
      <c r="F41" s="3"/>
      <c r="W41" s="2"/>
    </row>
    <row r="42" spans="1:23" x14ac:dyDescent="0.75">
      <c r="A42" s="4"/>
      <c r="B42" s="5"/>
      <c r="C42" s="3"/>
      <c r="F42" s="3"/>
      <c r="W42" s="2"/>
    </row>
    <row r="43" spans="1:23" x14ac:dyDescent="0.75">
      <c r="B43" s="5"/>
      <c r="C43" s="3"/>
      <c r="F43" s="3"/>
      <c r="W43" s="2"/>
    </row>
    <row r="44" spans="1:23" x14ac:dyDescent="0.75">
      <c r="B44" s="5"/>
      <c r="C44" s="3"/>
      <c r="F44" s="3"/>
      <c r="W44" s="2"/>
    </row>
    <row r="45" spans="1:23" x14ac:dyDescent="0.75">
      <c r="B45" s="5"/>
      <c r="C45" s="3"/>
      <c r="F45" s="3"/>
      <c r="W45" s="2"/>
    </row>
    <row r="46" spans="1:23" x14ac:dyDescent="0.75">
      <c r="B46" s="5"/>
      <c r="C46" s="3"/>
      <c r="F46" s="3"/>
      <c r="W46" s="2"/>
    </row>
    <row r="47" spans="1:23" x14ac:dyDescent="0.75">
      <c r="B47" s="5"/>
      <c r="C47" s="3"/>
      <c r="F47" s="3"/>
      <c r="W47" s="2"/>
    </row>
    <row r="48" spans="1:23" x14ac:dyDescent="0.75">
      <c r="B48" s="5"/>
      <c r="C48" s="3"/>
      <c r="F48" s="3"/>
      <c r="W48" s="2"/>
    </row>
    <row r="49" spans="2:23" x14ac:dyDescent="0.75">
      <c r="B49" s="5"/>
      <c r="C49" s="3"/>
      <c r="F49" s="3"/>
      <c r="W49" s="2"/>
    </row>
    <row r="50" spans="2:23" x14ac:dyDescent="0.75">
      <c r="B50" s="5"/>
      <c r="C50" s="3"/>
      <c r="F50" s="3"/>
      <c r="W50" s="2"/>
    </row>
    <row r="51" spans="2:23" x14ac:dyDescent="0.75">
      <c r="B51" s="5"/>
      <c r="C51" s="3"/>
      <c r="F51" s="3"/>
      <c r="W51" s="2"/>
    </row>
    <row r="52" spans="2:23" x14ac:dyDescent="0.75">
      <c r="B52" s="5"/>
      <c r="C52" s="3"/>
      <c r="F52" s="3"/>
      <c r="W52" s="2"/>
    </row>
    <row r="53" spans="2:23" x14ac:dyDescent="0.75">
      <c r="B53" s="5"/>
      <c r="C53" s="3"/>
      <c r="F53" s="3"/>
      <c r="W53" s="2"/>
    </row>
    <row r="54" spans="2:23" x14ac:dyDescent="0.75">
      <c r="B54" s="5"/>
      <c r="C54" s="3"/>
      <c r="F54" s="3"/>
      <c r="W54" s="2"/>
    </row>
    <row r="55" spans="2:23" x14ac:dyDescent="0.75">
      <c r="B55" s="5"/>
      <c r="C55" s="3"/>
      <c r="F55" s="3"/>
      <c r="W55" s="2"/>
    </row>
    <row r="56" spans="2:23" x14ac:dyDescent="0.75">
      <c r="B56" s="5"/>
      <c r="C56" s="3"/>
      <c r="F56" s="3"/>
      <c r="W56" s="2"/>
    </row>
    <row r="57" spans="2:23" x14ac:dyDescent="0.75">
      <c r="B57" s="5"/>
      <c r="C57" s="3"/>
      <c r="F57" s="3"/>
      <c r="W57" s="2"/>
    </row>
    <row r="58" spans="2:23" x14ac:dyDescent="0.75">
      <c r="B58" s="5"/>
      <c r="C58" s="3"/>
      <c r="F58" s="3"/>
      <c r="W58" s="2"/>
    </row>
    <row r="59" spans="2:23" x14ac:dyDescent="0.75">
      <c r="B59" s="5"/>
      <c r="C59" s="3"/>
      <c r="F59" s="3"/>
      <c r="W59" s="2"/>
    </row>
    <row r="60" spans="2:23" x14ac:dyDescent="0.75">
      <c r="B60" s="5"/>
      <c r="C60" s="3"/>
      <c r="F60" s="3"/>
      <c r="W60" s="2"/>
    </row>
    <row r="61" spans="2:23" x14ac:dyDescent="0.75">
      <c r="B61" s="5"/>
      <c r="C61" s="3"/>
      <c r="F61" s="3"/>
      <c r="W61" s="2"/>
    </row>
    <row r="62" spans="2:23" x14ac:dyDescent="0.75">
      <c r="B62" s="5"/>
      <c r="C62" s="3"/>
      <c r="F62" s="3"/>
      <c r="W62" s="2"/>
    </row>
    <row r="63" spans="2:23" x14ac:dyDescent="0.75">
      <c r="B63" s="5"/>
      <c r="C63" s="3"/>
      <c r="F63" s="3"/>
      <c r="W63" s="2"/>
    </row>
    <row r="64" spans="2:23" x14ac:dyDescent="0.75">
      <c r="B64" s="5"/>
      <c r="C64" s="3"/>
      <c r="F64" s="3"/>
      <c r="W64" s="2"/>
    </row>
    <row r="65" spans="2:23" x14ac:dyDescent="0.75">
      <c r="B65" s="5"/>
      <c r="C65" s="3"/>
      <c r="F65" s="3"/>
      <c r="W65" s="2"/>
    </row>
    <row r="66" spans="2:23" x14ac:dyDescent="0.75">
      <c r="B66" s="5"/>
      <c r="C66" s="3"/>
      <c r="F66" s="3"/>
      <c r="W66" s="2"/>
    </row>
    <row r="67" spans="2:23" x14ac:dyDescent="0.75">
      <c r="B67" s="5"/>
      <c r="C67" s="3"/>
      <c r="F67" s="3"/>
      <c r="W67" s="2"/>
    </row>
    <row r="68" spans="2:23" x14ac:dyDescent="0.75">
      <c r="B68" s="5"/>
      <c r="C68" s="3"/>
      <c r="F68" s="3"/>
      <c r="W68" s="2"/>
    </row>
  </sheetData>
  <sortState xmlns:xlrd2="http://schemas.microsoft.com/office/spreadsheetml/2017/richdata2" ref="A17:V28">
    <sortCondition descending="1" ref="A17:A28"/>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20DFA-2408-46DE-AD7B-9D456D361AA1}">
  <dimension ref="A1:BA23"/>
  <sheetViews>
    <sheetView workbookViewId="0">
      <selection activeCell="H16" sqref="H1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3232</v>
      </c>
      <c r="D2">
        <v>17026</v>
      </c>
      <c r="E2">
        <v>12</v>
      </c>
      <c r="F2">
        <v>449</v>
      </c>
      <c r="G2">
        <v>6544</v>
      </c>
      <c r="H2">
        <v>3278</v>
      </c>
      <c r="I2">
        <v>10383</v>
      </c>
      <c r="J2">
        <v>508</v>
      </c>
      <c r="K2">
        <v>9921</v>
      </c>
      <c r="L2">
        <v>4766</v>
      </c>
      <c r="M2">
        <v>20684</v>
      </c>
      <c r="N2">
        <v>4718</v>
      </c>
      <c r="O2">
        <v>3177</v>
      </c>
      <c r="P2">
        <v>21740</v>
      </c>
      <c r="Q2">
        <v>10966</v>
      </c>
      <c r="R2">
        <v>970</v>
      </c>
      <c r="S2">
        <v>1106</v>
      </c>
      <c r="T2">
        <v>15218</v>
      </c>
      <c r="U2">
        <v>7217</v>
      </c>
      <c r="V2">
        <v>5647</v>
      </c>
      <c r="W2">
        <v>5027</v>
      </c>
      <c r="X2">
        <v>7467</v>
      </c>
      <c r="Y2">
        <v>944</v>
      </c>
      <c r="Z2">
        <v>1790</v>
      </c>
      <c r="AA2">
        <v>10301</v>
      </c>
      <c r="AB2">
        <v>4552</v>
      </c>
      <c r="AC2">
        <v>6155</v>
      </c>
      <c r="AD2">
        <v>4821</v>
      </c>
      <c r="AE2">
        <v>1896</v>
      </c>
      <c r="AF2">
        <v>3208</v>
      </c>
      <c r="AG2">
        <v>3920</v>
      </c>
      <c r="AH2">
        <v>1574</v>
      </c>
      <c r="AI2">
        <v>5093</v>
      </c>
      <c r="AJ2">
        <v>2727</v>
      </c>
      <c r="AK2">
        <v>10243</v>
      </c>
      <c r="AL2">
        <v>9290</v>
      </c>
      <c r="AM2">
        <v>3296.17</v>
      </c>
      <c r="AN2">
        <v>10403</v>
      </c>
      <c r="AO2">
        <v>6800</v>
      </c>
      <c r="AP2">
        <v>4359</v>
      </c>
      <c r="AQ2">
        <v>849</v>
      </c>
      <c r="AR2">
        <v>8510</v>
      </c>
      <c r="AS2">
        <v>1357</v>
      </c>
      <c r="AT2">
        <v>6229</v>
      </c>
      <c r="AU2">
        <v>43144</v>
      </c>
      <c r="AV2">
        <v>2854</v>
      </c>
      <c r="AW2">
        <v>188</v>
      </c>
      <c r="AX2">
        <v>7380</v>
      </c>
      <c r="AY2">
        <v>4929</v>
      </c>
      <c r="AZ2">
        <v>3835</v>
      </c>
      <c r="BA2">
        <v>4718</v>
      </c>
    </row>
    <row r="3" spans="1:53" x14ac:dyDescent="0.75">
      <c r="A3" t="s">
        <v>1</v>
      </c>
      <c r="B3" t="s">
        <v>132</v>
      </c>
      <c r="C3">
        <v>37</v>
      </c>
      <c r="D3">
        <v>454</v>
      </c>
      <c r="E3">
        <v>0</v>
      </c>
      <c r="F3">
        <v>0</v>
      </c>
      <c r="G3">
        <v>46</v>
      </c>
      <c r="H3">
        <v>2605</v>
      </c>
      <c r="I3">
        <v>1361</v>
      </c>
      <c r="J3">
        <v>60</v>
      </c>
      <c r="K3">
        <v>1133</v>
      </c>
      <c r="L3">
        <v>1619</v>
      </c>
      <c r="M3">
        <v>12</v>
      </c>
      <c r="N3">
        <v>1685</v>
      </c>
      <c r="O3">
        <v>0</v>
      </c>
      <c r="P3">
        <v>718</v>
      </c>
      <c r="Q3">
        <v>1189</v>
      </c>
      <c r="R3">
        <v>0</v>
      </c>
      <c r="S3" t="s">
        <v>134</v>
      </c>
      <c r="T3">
        <v>2356</v>
      </c>
      <c r="U3">
        <v>3321</v>
      </c>
      <c r="V3">
        <v>806</v>
      </c>
      <c r="W3">
        <v>1120</v>
      </c>
      <c r="X3">
        <v>229</v>
      </c>
      <c r="Y3">
        <v>9</v>
      </c>
      <c r="Z3">
        <v>0</v>
      </c>
      <c r="AA3">
        <v>2314</v>
      </c>
      <c r="AB3">
        <v>1154</v>
      </c>
      <c r="AC3">
        <v>282</v>
      </c>
      <c r="AD3">
        <v>3220</v>
      </c>
      <c r="AE3">
        <v>870</v>
      </c>
      <c r="AF3">
        <v>1301</v>
      </c>
      <c r="AG3">
        <v>190</v>
      </c>
      <c r="AH3">
        <v>18</v>
      </c>
      <c r="AI3">
        <v>0</v>
      </c>
      <c r="AJ3">
        <v>373</v>
      </c>
      <c r="AK3">
        <v>0</v>
      </c>
      <c r="AL3">
        <v>480</v>
      </c>
      <c r="AM3">
        <v>1696</v>
      </c>
      <c r="AN3">
        <v>2534</v>
      </c>
      <c r="AO3">
        <v>311</v>
      </c>
      <c r="AP3">
        <v>0</v>
      </c>
      <c r="AQ3">
        <v>0</v>
      </c>
      <c r="AR3">
        <v>1025</v>
      </c>
      <c r="AS3">
        <v>54</v>
      </c>
      <c r="AT3">
        <v>819</v>
      </c>
      <c r="AU3">
        <v>5875</v>
      </c>
      <c r="AV3">
        <v>1481</v>
      </c>
      <c r="AW3">
        <v>0</v>
      </c>
      <c r="AX3">
        <v>461</v>
      </c>
      <c r="AY3">
        <v>1760</v>
      </c>
      <c r="AZ3">
        <v>2893</v>
      </c>
      <c r="BA3">
        <v>3082</v>
      </c>
    </row>
    <row r="4" spans="1:53" x14ac:dyDescent="0.75">
      <c r="A4" t="s">
        <v>2</v>
      </c>
      <c r="B4" t="s">
        <v>133</v>
      </c>
      <c r="C4">
        <v>11</v>
      </c>
      <c r="D4">
        <v>6</v>
      </c>
      <c r="E4" t="s">
        <v>134</v>
      </c>
      <c r="F4" t="s">
        <v>134</v>
      </c>
      <c r="G4">
        <v>8</v>
      </c>
      <c r="H4">
        <v>11</v>
      </c>
      <c r="I4" t="s">
        <v>134</v>
      </c>
      <c r="J4">
        <v>70</v>
      </c>
      <c r="K4">
        <v>2</v>
      </c>
      <c r="L4">
        <v>3</v>
      </c>
      <c r="M4">
        <v>8</v>
      </c>
      <c r="N4">
        <v>3</v>
      </c>
      <c r="O4" t="s">
        <v>134</v>
      </c>
      <c r="P4">
        <v>11</v>
      </c>
      <c r="Q4">
        <v>14</v>
      </c>
      <c r="R4">
        <v>683</v>
      </c>
      <c r="S4">
        <v>7.0000000000000007E-2</v>
      </c>
      <c r="T4">
        <v>2</v>
      </c>
      <c r="U4">
        <v>11</v>
      </c>
      <c r="V4">
        <v>8</v>
      </c>
      <c r="W4">
        <v>3</v>
      </c>
      <c r="X4" t="s">
        <v>134</v>
      </c>
      <c r="Y4">
        <v>3</v>
      </c>
      <c r="Z4">
        <v>2</v>
      </c>
      <c r="AA4">
        <v>13</v>
      </c>
      <c r="AB4">
        <v>4</v>
      </c>
      <c r="AC4">
        <v>1</v>
      </c>
      <c r="AD4">
        <v>6</v>
      </c>
      <c r="AE4">
        <v>1</v>
      </c>
      <c r="AF4">
        <v>3</v>
      </c>
      <c r="AG4">
        <v>1</v>
      </c>
      <c r="AH4">
        <v>1</v>
      </c>
      <c r="AI4" t="s">
        <v>134</v>
      </c>
      <c r="AJ4" t="s">
        <v>134</v>
      </c>
      <c r="AK4">
        <v>14</v>
      </c>
      <c r="AL4">
        <v>4</v>
      </c>
      <c r="AM4">
        <v>4</v>
      </c>
      <c r="AN4">
        <v>15</v>
      </c>
      <c r="AO4">
        <v>1</v>
      </c>
      <c r="AP4" t="s">
        <v>134</v>
      </c>
      <c r="AQ4" t="s">
        <v>134</v>
      </c>
      <c r="AR4">
        <v>5</v>
      </c>
      <c r="AS4">
        <v>2</v>
      </c>
      <c r="AT4">
        <v>4</v>
      </c>
      <c r="AU4">
        <v>12</v>
      </c>
      <c r="AV4">
        <v>3</v>
      </c>
      <c r="AW4" t="s">
        <v>134</v>
      </c>
      <c r="AX4">
        <v>2</v>
      </c>
      <c r="AY4">
        <v>3</v>
      </c>
      <c r="AZ4">
        <v>4</v>
      </c>
      <c r="BA4">
        <v>3</v>
      </c>
    </row>
    <row r="5" spans="1:53" x14ac:dyDescent="0.75">
      <c r="A5" t="s">
        <v>3</v>
      </c>
      <c r="B5" t="s">
        <v>135</v>
      </c>
      <c r="C5">
        <v>0</v>
      </c>
      <c r="D5">
        <v>0</v>
      </c>
      <c r="E5">
        <v>0</v>
      </c>
      <c r="F5">
        <v>0</v>
      </c>
      <c r="G5">
        <v>0</v>
      </c>
      <c r="H5">
        <v>0</v>
      </c>
      <c r="I5">
        <v>0</v>
      </c>
      <c r="J5">
        <v>0</v>
      </c>
      <c r="K5">
        <v>0</v>
      </c>
      <c r="L5">
        <v>0</v>
      </c>
      <c r="M5">
        <v>0</v>
      </c>
      <c r="N5">
        <v>0</v>
      </c>
      <c r="O5">
        <v>0</v>
      </c>
      <c r="P5">
        <v>0</v>
      </c>
      <c r="Q5" t="s">
        <v>134</v>
      </c>
      <c r="R5">
        <v>0</v>
      </c>
      <c r="S5">
        <v>0</v>
      </c>
      <c r="T5">
        <v>0</v>
      </c>
      <c r="U5">
        <v>0</v>
      </c>
      <c r="V5">
        <v>0</v>
      </c>
      <c r="W5">
        <v>0</v>
      </c>
      <c r="X5">
        <v>50</v>
      </c>
      <c r="Y5">
        <v>0</v>
      </c>
      <c r="Z5">
        <v>0</v>
      </c>
      <c r="AA5">
        <v>138</v>
      </c>
      <c r="AB5">
        <v>0</v>
      </c>
      <c r="AC5">
        <v>0</v>
      </c>
      <c r="AD5">
        <v>0</v>
      </c>
      <c r="AE5">
        <v>42</v>
      </c>
      <c r="AF5">
        <v>0</v>
      </c>
      <c r="AG5">
        <v>0</v>
      </c>
      <c r="AH5">
        <v>0</v>
      </c>
      <c r="AI5">
        <v>0</v>
      </c>
      <c r="AJ5">
        <v>0</v>
      </c>
      <c r="AK5">
        <v>0</v>
      </c>
      <c r="AL5">
        <v>0</v>
      </c>
      <c r="AM5">
        <v>0</v>
      </c>
      <c r="AN5">
        <v>76</v>
      </c>
      <c r="AO5">
        <v>0</v>
      </c>
      <c r="AP5">
        <v>0</v>
      </c>
      <c r="AQ5">
        <v>0</v>
      </c>
      <c r="AR5">
        <v>0</v>
      </c>
      <c r="AS5">
        <v>0</v>
      </c>
      <c r="AT5">
        <v>0</v>
      </c>
      <c r="AU5">
        <v>3</v>
      </c>
      <c r="AV5">
        <v>0</v>
      </c>
      <c r="AW5">
        <v>0</v>
      </c>
      <c r="AX5">
        <v>0</v>
      </c>
      <c r="AY5">
        <v>2</v>
      </c>
      <c r="AZ5">
        <v>0</v>
      </c>
      <c r="BA5">
        <v>0</v>
      </c>
    </row>
    <row r="6" spans="1:53" x14ac:dyDescent="0.75">
      <c r="A6" t="s">
        <v>4</v>
      </c>
      <c r="B6" t="s">
        <v>136</v>
      </c>
      <c r="C6">
        <v>1491</v>
      </c>
      <c r="D6">
        <v>9538</v>
      </c>
      <c r="E6" t="s">
        <v>134</v>
      </c>
      <c r="F6">
        <v>404</v>
      </c>
      <c r="G6">
        <v>3033</v>
      </c>
      <c r="H6">
        <v>349</v>
      </c>
      <c r="I6">
        <v>4235</v>
      </c>
      <c r="J6">
        <v>279</v>
      </c>
      <c r="K6">
        <v>5130</v>
      </c>
      <c r="L6">
        <v>1178</v>
      </c>
      <c r="M6">
        <v>9499</v>
      </c>
      <c r="N6">
        <v>1144</v>
      </c>
      <c r="O6">
        <v>1773</v>
      </c>
      <c r="P6">
        <v>16926</v>
      </c>
      <c r="Q6">
        <v>4455</v>
      </c>
      <c r="R6">
        <v>0</v>
      </c>
      <c r="S6">
        <v>349</v>
      </c>
      <c r="T6">
        <v>2616</v>
      </c>
      <c r="U6">
        <v>2599</v>
      </c>
      <c r="V6">
        <v>712</v>
      </c>
      <c r="W6">
        <v>404</v>
      </c>
      <c r="X6">
        <v>5912</v>
      </c>
      <c r="Y6">
        <v>264</v>
      </c>
      <c r="Z6">
        <v>1113</v>
      </c>
      <c r="AA6">
        <v>4589</v>
      </c>
      <c r="AB6">
        <v>1044</v>
      </c>
      <c r="AC6">
        <v>4664</v>
      </c>
      <c r="AD6">
        <v>774</v>
      </c>
      <c r="AE6">
        <v>108</v>
      </c>
      <c r="AF6">
        <v>227</v>
      </c>
      <c r="AG6">
        <v>2212</v>
      </c>
      <c r="AH6">
        <v>391</v>
      </c>
      <c r="AI6">
        <v>2784</v>
      </c>
      <c r="AJ6">
        <v>960</v>
      </c>
      <c r="AK6">
        <v>4401</v>
      </c>
      <c r="AL6">
        <v>3923</v>
      </c>
      <c r="AM6">
        <v>177</v>
      </c>
      <c r="AN6">
        <v>5627</v>
      </c>
      <c r="AO6">
        <v>2673</v>
      </c>
      <c r="AP6">
        <v>2004</v>
      </c>
      <c r="AQ6">
        <v>742</v>
      </c>
      <c r="AR6">
        <v>1849</v>
      </c>
      <c r="AS6">
        <v>202</v>
      </c>
      <c r="AT6">
        <v>994</v>
      </c>
      <c r="AU6">
        <v>21115</v>
      </c>
      <c r="AV6">
        <v>814</v>
      </c>
      <c r="AW6">
        <v>0.01</v>
      </c>
      <c r="AX6">
        <v>1698</v>
      </c>
      <c r="AY6">
        <v>2189</v>
      </c>
      <c r="AZ6">
        <v>203</v>
      </c>
      <c r="BA6">
        <v>1190</v>
      </c>
    </row>
    <row r="7" spans="1:53" x14ac:dyDescent="0.75">
      <c r="A7" t="s">
        <v>5</v>
      </c>
      <c r="B7" t="s">
        <v>137</v>
      </c>
      <c r="C7">
        <v>0</v>
      </c>
      <c r="D7">
        <v>45</v>
      </c>
      <c r="E7">
        <v>0</v>
      </c>
      <c r="F7">
        <v>12</v>
      </c>
      <c r="G7">
        <v>0</v>
      </c>
      <c r="H7">
        <v>1</v>
      </c>
      <c r="I7">
        <v>0</v>
      </c>
      <c r="J7">
        <v>0</v>
      </c>
      <c r="K7">
        <v>0</v>
      </c>
      <c r="L7">
        <v>0</v>
      </c>
      <c r="M7">
        <v>76</v>
      </c>
      <c r="N7" t="s">
        <v>134</v>
      </c>
      <c r="O7">
        <v>0</v>
      </c>
      <c r="P7">
        <v>0</v>
      </c>
      <c r="Q7">
        <v>0</v>
      </c>
      <c r="R7">
        <v>0</v>
      </c>
      <c r="S7">
        <v>0</v>
      </c>
      <c r="T7">
        <v>21</v>
      </c>
      <c r="U7">
        <v>199</v>
      </c>
      <c r="V7">
        <v>0</v>
      </c>
      <c r="W7">
        <v>0</v>
      </c>
      <c r="X7">
        <v>147</v>
      </c>
      <c r="Y7">
        <v>0</v>
      </c>
      <c r="Z7">
        <v>0</v>
      </c>
      <c r="AA7">
        <v>102</v>
      </c>
      <c r="AB7">
        <v>0</v>
      </c>
      <c r="AC7">
        <v>0</v>
      </c>
      <c r="AD7">
        <v>0</v>
      </c>
      <c r="AE7">
        <v>1</v>
      </c>
      <c r="AF7">
        <v>0</v>
      </c>
      <c r="AG7">
        <v>0</v>
      </c>
      <c r="AH7">
        <v>0</v>
      </c>
      <c r="AI7">
        <v>16</v>
      </c>
      <c r="AJ7">
        <v>0</v>
      </c>
      <c r="AK7">
        <v>0</v>
      </c>
      <c r="AL7">
        <v>0</v>
      </c>
      <c r="AM7">
        <v>1</v>
      </c>
      <c r="AN7">
        <v>55</v>
      </c>
      <c r="AO7">
        <v>0</v>
      </c>
      <c r="AP7">
        <v>0</v>
      </c>
      <c r="AQ7">
        <v>0</v>
      </c>
      <c r="AR7">
        <v>0</v>
      </c>
      <c r="AS7">
        <v>0</v>
      </c>
      <c r="AT7">
        <v>1</v>
      </c>
      <c r="AU7">
        <v>181</v>
      </c>
      <c r="AV7">
        <v>0.33</v>
      </c>
      <c r="AW7">
        <v>0</v>
      </c>
      <c r="AX7">
        <v>21</v>
      </c>
      <c r="AY7">
        <v>0</v>
      </c>
      <c r="AZ7">
        <v>34</v>
      </c>
      <c r="BA7">
        <v>0</v>
      </c>
    </row>
    <row r="8" spans="1:53" x14ac:dyDescent="0.75">
      <c r="A8" t="s">
        <v>12</v>
      </c>
      <c r="B8" t="s">
        <v>131</v>
      </c>
      <c r="C8">
        <v>1539</v>
      </c>
      <c r="D8">
        <v>10043</v>
      </c>
      <c r="E8">
        <v>0</v>
      </c>
      <c r="F8">
        <v>416</v>
      </c>
      <c r="G8">
        <v>3087</v>
      </c>
      <c r="H8">
        <v>2966</v>
      </c>
      <c r="I8">
        <v>5596</v>
      </c>
      <c r="J8">
        <v>409</v>
      </c>
      <c r="K8">
        <v>6265</v>
      </c>
      <c r="L8">
        <v>2800</v>
      </c>
      <c r="M8">
        <v>9595</v>
      </c>
      <c r="N8">
        <v>2832</v>
      </c>
      <c r="O8">
        <v>1773</v>
      </c>
      <c r="P8">
        <v>17655</v>
      </c>
      <c r="Q8">
        <v>5658</v>
      </c>
      <c r="R8">
        <v>683</v>
      </c>
      <c r="S8">
        <v>349.07</v>
      </c>
      <c r="T8">
        <v>4995</v>
      </c>
      <c r="U8">
        <v>6130</v>
      </c>
      <c r="V8">
        <v>1526</v>
      </c>
      <c r="W8">
        <v>1527</v>
      </c>
      <c r="X8">
        <v>6338</v>
      </c>
      <c r="Y8">
        <v>276</v>
      </c>
      <c r="Z8">
        <v>1115</v>
      </c>
      <c r="AA8">
        <v>7156</v>
      </c>
      <c r="AB8">
        <v>2202</v>
      </c>
      <c r="AC8">
        <v>4947</v>
      </c>
      <c r="AD8">
        <v>4000</v>
      </c>
      <c r="AE8">
        <v>1022</v>
      </c>
      <c r="AF8">
        <v>1531</v>
      </c>
      <c r="AG8">
        <v>2403</v>
      </c>
      <c r="AH8">
        <v>410</v>
      </c>
      <c r="AI8">
        <v>2800</v>
      </c>
      <c r="AJ8">
        <v>1333</v>
      </c>
      <c r="AK8">
        <v>4415</v>
      </c>
      <c r="AL8">
        <v>4407</v>
      </c>
      <c r="AM8">
        <v>1878</v>
      </c>
      <c r="AN8">
        <v>8307</v>
      </c>
      <c r="AO8">
        <v>2985</v>
      </c>
      <c r="AP8">
        <v>2004</v>
      </c>
      <c r="AQ8">
        <v>742</v>
      </c>
      <c r="AR8">
        <v>2879</v>
      </c>
      <c r="AS8">
        <v>258</v>
      </c>
      <c r="AT8">
        <v>1818</v>
      </c>
      <c r="AU8">
        <v>27186</v>
      </c>
      <c r="AV8">
        <v>2298.33</v>
      </c>
      <c r="AW8">
        <v>0.01</v>
      </c>
      <c r="AX8">
        <v>2182</v>
      </c>
      <c r="AY8">
        <v>3954</v>
      </c>
      <c r="AZ8">
        <v>3134</v>
      </c>
      <c r="BA8">
        <v>4275</v>
      </c>
    </row>
    <row r="9" spans="1:53" x14ac:dyDescent="0.75">
      <c r="A9" t="s">
        <v>138</v>
      </c>
      <c r="B9" t="s">
        <v>139</v>
      </c>
      <c r="C9">
        <v>1312</v>
      </c>
      <c r="D9">
        <v>6142</v>
      </c>
      <c r="E9">
        <v>0</v>
      </c>
      <c r="F9">
        <v>0</v>
      </c>
      <c r="G9">
        <v>2387</v>
      </c>
      <c r="H9">
        <v>0</v>
      </c>
      <c r="I9">
        <v>3608</v>
      </c>
      <c r="J9">
        <v>0</v>
      </c>
      <c r="K9">
        <v>2150</v>
      </c>
      <c r="L9">
        <v>1380</v>
      </c>
      <c r="M9">
        <v>776</v>
      </c>
      <c r="N9">
        <v>0</v>
      </c>
      <c r="O9">
        <v>1160</v>
      </c>
      <c r="P9">
        <v>2096</v>
      </c>
      <c r="Q9">
        <v>3876</v>
      </c>
      <c r="R9">
        <v>0</v>
      </c>
      <c r="S9">
        <v>0</v>
      </c>
      <c r="T9">
        <v>7762</v>
      </c>
      <c r="U9">
        <v>0</v>
      </c>
      <c r="V9">
        <v>0</v>
      </c>
      <c r="W9">
        <v>791</v>
      </c>
      <c r="X9">
        <v>816</v>
      </c>
      <c r="Y9">
        <v>0</v>
      </c>
      <c r="Z9">
        <v>0</v>
      </c>
      <c r="AA9">
        <v>2043</v>
      </c>
      <c r="AB9">
        <v>675</v>
      </c>
      <c r="AC9">
        <v>1047</v>
      </c>
      <c r="AD9">
        <v>0</v>
      </c>
      <c r="AE9">
        <v>0</v>
      </c>
      <c r="AF9">
        <v>593</v>
      </c>
      <c r="AG9">
        <v>0</v>
      </c>
      <c r="AH9">
        <v>929</v>
      </c>
      <c r="AI9">
        <v>1781</v>
      </c>
      <c r="AJ9">
        <v>0</v>
      </c>
      <c r="AK9">
        <v>2400</v>
      </c>
      <c r="AL9">
        <v>3164</v>
      </c>
      <c r="AM9">
        <v>0</v>
      </c>
      <c r="AN9">
        <v>1618</v>
      </c>
      <c r="AO9">
        <v>0</v>
      </c>
      <c r="AP9">
        <v>0</v>
      </c>
      <c r="AQ9">
        <v>0</v>
      </c>
      <c r="AR9">
        <v>4878</v>
      </c>
      <c r="AS9">
        <v>0</v>
      </c>
      <c r="AT9">
        <v>3435</v>
      </c>
      <c r="AU9">
        <v>3236</v>
      </c>
      <c r="AV9">
        <v>0</v>
      </c>
      <c r="AW9">
        <v>0</v>
      </c>
      <c r="AX9">
        <v>826</v>
      </c>
      <c r="AY9">
        <v>522</v>
      </c>
      <c r="AZ9">
        <v>0</v>
      </c>
      <c r="BA9">
        <v>0</v>
      </c>
    </row>
    <row r="10" spans="1:53" x14ac:dyDescent="0.75">
      <c r="A10" t="s">
        <v>6</v>
      </c>
      <c r="B10" t="s">
        <v>140</v>
      </c>
      <c r="C10">
        <v>95</v>
      </c>
      <c r="D10">
        <v>296</v>
      </c>
      <c r="E10">
        <v>0</v>
      </c>
      <c r="F10">
        <v>0</v>
      </c>
      <c r="G10">
        <v>433</v>
      </c>
      <c r="H10" t="s">
        <v>134</v>
      </c>
      <c r="I10">
        <v>972</v>
      </c>
      <c r="J10">
        <v>83</v>
      </c>
      <c r="K10">
        <v>330</v>
      </c>
      <c r="L10">
        <v>394</v>
      </c>
      <c r="M10">
        <v>1918</v>
      </c>
      <c r="N10">
        <v>71</v>
      </c>
      <c r="O10" t="s">
        <v>134</v>
      </c>
      <c r="P10" t="s">
        <v>134</v>
      </c>
      <c r="Q10">
        <v>393</v>
      </c>
      <c r="R10" t="s">
        <v>134</v>
      </c>
      <c r="S10">
        <v>420</v>
      </c>
      <c r="T10" t="s">
        <v>134</v>
      </c>
      <c r="U10" t="s">
        <v>134</v>
      </c>
      <c r="V10">
        <v>39</v>
      </c>
      <c r="W10">
        <v>1</v>
      </c>
      <c r="X10" t="s">
        <v>134</v>
      </c>
      <c r="Y10">
        <v>269</v>
      </c>
      <c r="Z10" t="s">
        <v>134</v>
      </c>
      <c r="AA10">
        <v>67</v>
      </c>
      <c r="AB10">
        <v>45</v>
      </c>
      <c r="AC10">
        <v>0</v>
      </c>
      <c r="AD10" t="s">
        <v>134</v>
      </c>
      <c r="AE10">
        <v>474</v>
      </c>
      <c r="AF10">
        <v>53</v>
      </c>
      <c r="AG10">
        <v>117</v>
      </c>
      <c r="AH10" t="s">
        <v>134</v>
      </c>
      <c r="AI10">
        <v>2</v>
      </c>
      <c r="AJ10" t="s">
        <v>134</v>
      </c>
      <c r="AK10">
        <v>2343</v>
      </c>
      <c r="AL10">
        <v>541</v>
      </c>
      <c r="AM10">
        <v>90</v>
      </c>
      <c r="AN10" t="s">
        <v>134</v>
      </c>
      <c r="AO10">
        <v>234</v>
      </c>
      <c r="AP10">
        <v>1617</v>
      </c>
      <c r="AQ10" t="s">
        <v>134</v>
      </c>
      <c r="AR10">
        <v>370</v>
      </c>
      <c r="AS10">
        <v>224</v>
      </c>
      <c r="AT10">
        <v>900</v>
      </c>
      <c r="AU10">
        <v>173</v>
      </c>
      <c r="AV10">
        <v>34</v>
      </c>
      <c r="AW10" t="s">
        <v>134</v>
      </c>
      <c r="AX10">
        <v>3665</v>
      </c>
      <c r="AY10">
        <v>99</v>
      </c>
      <c r="AZ10">
        <v>40</v>
      </c>
      <c r="BA10">
        <v>379</v>
      </c>
    </row>
    <row r="11" spans="1:53" x14ac:dyDescent="0.75">
      <c r="A11" t="s">
        <v>7</v>
      </c>
      <c r="B11" t="s">
        <v>141</v>
      </c>
      <c r="C11">
        <v>38</v>
      </c>
      <c r="D11">
        <v>268</v>
      </c>
      <c r="E11">
        <v>0</v>
      </c>
      <c r="F11">
        <v>0.23</v>
      </c>
      <c r="G11">
        <v>3</v>
      </c>
      <c r="H11">
        <v>163</v>
      </c>
      <c r="I11">
        <v>0</v>
      </c>
      <c r="J11">
        <v>10</v>
      </c>
      <c r="K11">
        <v>147</v>
      </c>
      <c r="L11">
        <v>0</v>
      </c>
      <c r="M11">
        <v>1108</v>
      </c>
      <c r="N11">
        <v>1295</v>
      </c>
      <c r="O11" t="s">
        <v>134</v>
      </c>
      <c r="P11">
        <v>0</v>
      </c>
      <c r="Q11">
        <v>0</v>
      </c>
      <c r="R11">
        <v>30</v>
      </c>
      <c r="S11">
        <v>192</v>
      </c>
      <c r="T11">
        <v>2156</v>
      </c>
      <c r="U11">
        <v>788</v>
      </c>
      <c r="V11">
        <v>3997</v>
      </c>
      <c r="W11">
        <v>2688</v>
      </c>
      <c r="X11">
        <v>0</v>
      </c>
      <c r="Y11">
        <v>187</v>
      </c>
      <c r="Z11">
        <v>16</v>
      </c>
      <c r="AA11">
        <v>799</v>
      </c>
      <c r="AB11">
        <v>1333</v>
      </c>
      <c r="AC11">
        <v>0</v>
      </c>
      <c r="AD11">
        <v>599</v>
      </c>
      <c r="AE11">
        <v>345</v>
      </c>
      <c r="AF11">
        <v>1014</v>
      </c>
      <c r="AG11">
        <v>16</v>
      </c>
      <c r="AH11">
        <v>37</v>
      </c>
      <c r="AI11">
        <v>1</v>
      </c>
      <c r="AJ11">
        <v>1071</v>
      </c>
      <c r="AK11">
        <v>414</v>
      </c>
      <c r="AL11">
        <v>34</v>
      </c>
      <c r="AM11">
        <v>1327</v>
      </c>
      <c r="AN11">
        <v>261</v>
      </c>
      <c r="AO11">
        <v>3534</v>
      </c>
      <c r="AP11">
        <v>465</v>
      </c>
      <c r="AQ11">
        <v>13</v>
      </c>
      <c r="AR11">
        <v>0</v>
      </c>
      <c r="AS11">
        <v>859</v>
      </c>
      <c r="AT11" t="s">
        <v>134</v>
      </c>
      <c r="AU11">
        <v>9773</v>
      </c>
      <c r="AV11">
        <v>44</v>
      </c>
      <c r="AW11">
        <v>34</v>
      </c>
      <c r="AX11">
        <v>547</v>
      </c>
      <c r="AY11">
        <v>178</v>
      </c>
      <c r="AZ11">
        <v>637</v>
      </c>
      <c r="BA11">
        <v>0</v>
      </c>
    </row>
    <row r="12" spans="1:53" x14ac:dyDescent="0.75">
      <c r="A12" t="s">
        <v>8</v>
      </c>
      <c r="B12" t="s">
        <v>142</v>
      </c>
      <c r="C12">
        <v>30</v>
      </c>
      <c r="D12">
        <v>136</v>
      </c>
      <c r="E12">
        <v>5</v>
      </c>
      <c r="F12">
        <v>6</v>
      </c>
      <c r="G12">
        <v>202</v>
      </c>
      <c r="H12" t="s">
        <v>134</v>
      </c>
      <c r="I12">
        <v>208</v>
      </c>
      <c r="J12">
        <v>4</v>
      </c>
      <c r="K12" t="s">
        <v>134</v>
      </c>
      <c r="L12">
        <v>65</v>
      </c>
      <c r="M12">
        <v>362</v>
      </c>
      <c r="N12">
        <v>13</v>
      </c>
      <c r="O12">
        <v>32</v>
      </c>
      <c r="P12">
        <v>264</v>
      </c>
      <c r="Q12">
        <v>397</v>
      </c>
      <c r="R12">
        <v>26</v>
      </c>
      <c r="S12">
        <v>39</v>
      </c>
      <c r="T12">
        <v>24</v>
      </c>
      <c r="U12">
        <v>32</v>
      </c>
      <c r="V12">
        <v>19</v>
      </c>
      <c r="W12">
        <v>5</v>
      </c>
      <c r="X12">
        <v>160</v>
      </c>
      <c r="Y12">
        <v>100</v>
      </c>
      <c r="Z12">
        <v>81</v>
      </c>
      <c r="AA12">
        <v>137</v>
      </c>
      <c r="AB12">
        <v>87</v>
      </c>
      <c r="AC12">
        <v>110</v>
      </c>
      <c r="AD12">
        <v>7</v>
      </c>
      <c r="AE12">
        <v>2</v>
      </c>
      <c r="AF12">
        <v>7</v>
      </c>
      <c r="AG12">
        <v>5</v>
      </c>
      <c r="AH12" t="s">
        <v>134</v>
      </c>
      <c r="AI12">
        <v>59</v>
      </c>
      <c r="AJ12">
        <v>2</v>
      </c>
      <c r="AK12">
        <v>133</v>
      </c>
      <c r="AL12">
        <v>112</v>
      </c>
      <c r="AM12">
        <v>0</v>
      </c>
      <c r="AN12">
        <v>23</v>
      </c>
      <c r="AO12">
        <v>25</v>
      </c>
      <c r="AP12">
        <v>69</v>
      </c>
      <c r="AQ12">
        <v>14</v>
      </c>
      <c r="AR12">
        <v>118</v>
      </c>
      <c r="AS12" t="s">
        <v>134</v>
      </c>
      <c r="AT12">
        <v>39</v>
      </c>
      <c r="AU12">
        <v>80</v>
      </c>
      <c r="AV12">
        <v>6</v>
      </c>
      <c r="AW12" t="s">
        <v>134</v>
      </c>
      <c r="AX12">
        <v>91</v>
      </c>
      <c r="AY12">
        <v>73</v>
      </c>
      <c r="AZ12">
        <v>0</v>
      </c>
      <c r="BA12">
        <v>33</v>
      </c>
    </row>
    <row r="13" spans="1:53" x14ac:dyDescent="0.75">
      <c r="A13" t="s">
        <v>9</v>
      </c>
      <c r="B13" t="s">
        <v>143</v>
      </c>
      <c r="C13">
        <v>0</v>
      </c>
      <c r="D13">
        <v>0</v>
      </c>
      <c r="E13">
        <v>0</v>
      </c>
      <c r="F13">
        <v>0</v>
      </c>
      <c r="G13">
        <v>0</v>
      </c>
      <c r="H13">
        <v>0</v>
      </c>
      <c r="I13">
        <v>0</v>
      </c>
      <c r="J13">
        <v>0</v>
      </c>
      <c r="K13">
        <v>0</v>
      </c>
      <c r="L13">
        <v>0</v>
      </c>
      <c r="M13">
        <v>922</v>
      </c>
      <c r="N13">
        <v>0</v>
      </c>
      <c r="O13">
        <v>0</v>
      </c>
      <c r="P13">
        <v>0</v>
      </c>
      <c r="Q13">
        <v>0</v>
      </c>
      <c r="R13">
        <v>33</v>
      </c>
      <c r="S13">
        <v>8</v>
      </c>
      <c r="T13">
        <v>0</v>
      </c>
      <c r="U13">
        <v>0</v>
      </c>
      <c r="V13">
        <v>0</v>
      </c>
      <c r="W13">
        <v>0</v>
      </c>
      <c r="X13">
        <v>0</v>
      </c>
      <c r="Y13">
        <v>0</v>
      </c>
      <c r="Z13">
        <v>0</v>
      </c>
      <c r="AA13">
        <v>0</v>
      </c>
      <c r="AB13">
        <v>0</v>
      </c>
      <c r="AC13">
        <v>0</v>
      </c>
      <c r="AD13">
        <v>0</v>
      </c>
      <c r="AE13">
        <v>0</v>
      </c>
      <c r="AF13">
        <v>0</v>
      </c>
      <c r="AG13">
        <v>381</v>
      </c>
      <c r="AH13">
        <v>0</v>
      </c>
      <c r="AI13">
        <v>0</v>
      </c>
      <c r="AJ13">
        <v>2</v>
      </c>
      <c r="AK13">
        <v>0</v>
      </c>
      <c r="AL13">
        <v>0</v>
      </c>
      <c r="AM13">
        <v>0</v>
      </c>
      <c r="AN13">
        <v>0</v>
      </c>
      <c r="AO13">
        <v>0</v>
      </c>
      <c r="AP13">
        <v>20</v>
      </c>
      <c r="AQ13">
        <v>0</v>
      </c>
      <c r="AR13">
        <v>0</v>
      </c>
      <c r="AS13">
        <v>0</v>
      </c>
      <c r="AT13">
        <v>0</v>
      </c>
      <c r="AU13">
        <v>0</v>
      </c>
      <c r="AV13">
        <v>48</v>
      </c>
      <c r="AW13">
        <v>0</v>
      </c>
      <c r="AX13">
        <v>0</v>
      </c>
      <c r="AY13">
        <v>0</v>
      </c>
      <c r="AZ13">
        <v>0</v>
      </c>
      <c r="BA13">
        <v>0</v>
      </c>
    </row>
    <row r="14" spans="1:53" x14ac:dyDescent="0.75">
      <c r="A14" t="s">
        <v>10</v>
      </c>
      <c r="B14" t="s">
        <v>144</v>
      </c>
      <c r="C14">
        <v>188</v>
      </c>
      <c r="D14">
        <v>115</v>
      </c>
      <c r="E14" t="s">
        <v>134</v>
      </c>
      <c r="F14">
        <v>28</v>
      </c>
      <c r="G14">
        <v>507</v>
      </c>
      <c r="H14">
        <v>4</v>
      </c>
      <c r="I14" t="s">
        <v>134</v>
      </c>
      <c r="J14" t="s">
        <v>134</v>
      </c>
      <c r="K14">
        <v>954</v>
      </c>
      <c r="L14">
        <v>126</v>
      </c>
      <c r="M14">
        <v>5824</v>
      </c>
      <c r="N14">
        <v>503</v>
      </c>
      <c r="O14">
        <v>125</v>
      </c>
      <c r="P14">
        <v>1535</v>
      </c>
      <c r="Q14">
        <v>705</v>
      </c>
      <c r="R14">
        <v>177</v>
      </c>
      <c r="S14">
        <v>91</v>
      </c>
      <c r="T14">
        <v>258</v>
      </c>
      <c r="U14">
        <v>183</v>
      </c>
      <c r="V14">
        <v>66</v>
      </c>
      <c r="W14">
        <v>16</v>
      </c>
      <c r="X14">
        <v>51</v>
      </c>
      <c r="Y14">
        <v>96</v>
      </c>
      <c r="Z14">
        <v>425</v>
      </c>
      <c r="AA14">
        <v>105</v>
      </c>
      <c r="AB14">
        <v>184</v>
      </c>
      <c r="AC14">
        <v>51</v>
      </c>
      <c r="AD14">
        <v>76</v>
      </c>
      <c r="AE14">
        <v>30</v>
      </c>
      <c r="AF14">
        <v>11</v>
      </c>
      <c r="AG14">
        <v>976</v>
      </c>
      <c r="AH14" t="s">
        <v>134</v>
      </c>
      <c r="AI14">
        <v>400</v>
      </c>
      <c r="AJ14">
        <v>313</v>
      </c>
      <c r="AK14">
        <v>489</v>
      </c>
      <c r="AL14">
        <v>1003</v>
      </c>
      <c r="AM14">
        <v>0.17</v>
      </c>
      <c r="AN14">
        <v>148</v>
      </c>
      <c r="AO14">
        <v>20</v>
      </c>
      <c r="AP14">
        <v>180</v>
      </c>
      <c r="AQ14">
        <v>77</v>
      </c>
      <c r="AR14">
        <v>294</v>
      </c>
      <c r="AS14">
        <v>14</v>
      </c>
      <c r="AT14">
        <v>86</v>
      </c>
      <c r="AU14">
        <v>2661</v>
      </c>
      <c r="AV14">
        <v>413</v>
      </c>
      <c r="AW14">
        <v>30</v>
      </c>
      <c r="AX14">
        <v>65</v>
      </c>
      <c r="AY14">
        <v>102</v>
      </c>
      <c r="AZ14">
        <v>16</v>
      </c>
      <c r="BA14">
        <v>23</v>
      </c>
    </row>
    <row r="15" spans="1:53" x14ac:dyDescent="0.75">
      <c r="A15" t="s">
        <v>115</v>
      </c>
      <c r="B15" t="s">
        <v>145</v>
      </c>
      <c r="C15">
        <v>0</v>
      </c>
      <c r="D15">
        <v>0</v>
      </c>
      <c r="E15">
        <v>0</v>
      </c>
      <c r="F15">
        <v>0</v>
      </c>
      <c r="G15">
        <v>0</v>
      </c>
      <c r="H15">
        <v>0</v>
      </c>
      <c r="I15">
        <v>0</v>
      </c>
      <c r="J15">
        <v>0</v>
      </c>
      <c r="K15">
        <v>71</v>
      </c>
      <c r="L15">
        <v>0</v>
      </c>
      <c r="M15">
        <v>190</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351</v>
      </c>
      <c r="D16">
        <v>815</v>
      </c>
      <c r="E16">
        <v>5</v>
      </c>
      <c r="F16">
        <v>34.230000000000004</v>
      </c>
      <c r="G16">
        <v>1145</v>
      </c>
      <c r="H16">
        <v>167</v>
      </c>
      <c r="I16">
        <v>1180</v>
      </c>
      <c r="J16">
        <v>97</v>
      </c>
      <c r="K16">
        <v>1502</v>
      </c>
      <c r="L16">
        <v>585</v>
      </c>
      <c r="M16">
        <v>10324</v>
      </c>
      <c r="N16">
        <v>1882</v>
      </c>
      <c r="O16">
        <v>157</v>
      </c>
      <c r="P16">
        <v>1799</v>
      </c>
      <c r="Q16">
        <v>1495</v>
      </c>
      <c r="R16">
        <v>266</v>
      </c>
      <c r="S16">
        <v>750</v>
      </c>
      <c r="T16">
        <v>2438</v>
      </c>
      <c r="U16">
        <v>1003</v>
      </c>
      <c r="V16">
        <v>4121</v>
      </c>
      <c r="W16">
        <v>2710</v>
      </c>
      <c r="X16">
        <v>211</v>
      </c>
      <c r="Y16">
        <v>652</v>
      </c>
      <c r="Z16">
        <v>522</v>
      </c>
      <c r="AA16">
        <v>1108</v>
      </c>
      <c r="AB16">
        <v>1649</v>
      </c>
      <c r="AC16">
        <v>161</v>
      </c>
      <c r="AD16">
        <v>682</v>
      </c>
      <c r="AE16">
        <v>851</v>
      </c>
      <c r="AF16">
        <v>1085</v>
      </c>
      <c r="AG16">
        <v>1521</v>
      </c>
      <c r="AH16">
        <v>37</v>
      </c>
      <c r="AI16">
        <v>462</v>
      </c>
      <c r="AJ16">
        <v>1388</v>
      </c>
      <c r="AK16">
        <v>3379</v>
      </c>
      <c r="AL16">
        <v>1690</v>
      </c>
      <c r="AM16">
        <v>1417.17</v>
      </c>
      <c r="AN16">
        <v>432</v>
      </c>
      <c r="AO16">
        <v>3813</v>
      </c>
      <c r="AP16">
        <v>2351</v>
      </c>
      <c r="AQ16">
        <v>104</v>
      </c>
      <c r="AR16">
        <v>782</v>
      </c>
      <c r="AS16">
        <v>1097</v>
      </c>
      <c r="AT16">
        <v>1025</v>
      </c>
      <c r="AU16">
        <v>12687</v>
      </c>
      <c r="AV16">
        <v>545</v>
      </c>
      <c r="AW16">
        <v>64</v>
      </c>
      <c r="AX16">
        <v>4368</v>
      </c>
      <c r="AY16">
        <v>452</v>
      </c>
      <c r="AZ16">
        <v>693</v>
      </c>
      <c r="BA16">
        <v>435</v>
      </c>
    </row>
    <row r="17" spans="1:53" x14ac:dyDescent="0.75">
      <c r="A17" t="s">
        <v>14</v>
      </c>
      <c r="B17" t="s">
        <v>146</v>
      </c>
      <c r="C17">
        <v>30</v>
      </c>
      <c r="D17">
        <v>79</v>
      </c>
      <c r="E17">
        <v>0</v>
      </c>
      <c r="F17">
        <v>0</v>
      </c>
      <c r="G17">
        <v>37</v>
      </c>
      <c r="H17">
        <v>-1</v>
      </c>
      <c r="I17">
        <v>0</v>
      </c>
      <c r="J17">
        <v>-0.2</v>
      </c>
      <c r="K17">
        <v>-7</v>
      </c>
      <c r="L17">
        <v>1</v>
      </c>
      <c r="M17">
        <v>-41</v>
      </c>
      <c r="N17">
        <v>1</v>
      </c>
      <c r="O17">
        <v>38</v>
      </c>
      <c r="P17">
        <v>171</v>
      </c>
      <c r="Q17">
        <v>6</v>
      </c>
      <c r="R17">
        <v>16</v>
      </c>
      <c r="S17">
        <v>7</v>
      </c>
      <c r="T17">
        <v>16</v>
      </c>
      <c r="U17">
        <v>47</v>
      </c>
      <c r="V17">
        <v>0</v>
      </c>
      <c r="W17">
        <v>0.42</v>
      </c>
      <c r="X17">
        <v>23</v>
      </c>
      <c r="Y17">
        <v>16</v>
      </c>
      <c r="Z17">
        <v>82</v>
      </c>
      <c r="AA17">
        <v>11</v>
      </c>
      <c r="AB17">
        <v>27</v>
      </c>
      <c r="AC17">
        <v>0</v>
      </c>
      <c r="AD17">
        <v>0</v>
      </c>
      <c r="AE17">
        <v>22</v>
      </c>
      <c r="AF17">
        <v>0</v>
      </c>
      <c r="AG17">
        <v>-3</v>
      </c>
      <c r="AH17">
        <v>5</v>
      </c>
      <c r="AI17">
        <v>53</v>
      </c>
      <c r="AJ17">
        <v>-2</v>
      </c>
      <c r="AK17">
        <v>84</v>
      </c>
      <c r="AL17">
        <v>28</v>
      </c>
      <c r="AM17" t="s">
        <v>134</v>
      </c>
      <c r="AN17">
        <v>0.22</v>
      </c>
      <c r="AO17">
        <v>1</v>
      </c>
      <c r="AP17">
        <v>3</v>
      </c>
      <c r="AQ17">
        <v>0</v>
      </c>
      <c r="AR17">
        <v>4</v>
      </c>
      <c r="AS17">
        <v>0</v>
      </c>
      <c r="AT17">
        <v>0.01</v>
      </c>
      <c r="AU17">
        <v>35</v>
      </c>
      <c r="AV17">
        <v>9</v>
      </c>
      <c r="AW17">
        <v>0.08</v>
      </c>
      <c r="AX17">
        <v>5</v>
      </c>
      <c r="AY17">
        <v>2</v>
      </c>
      <c r="AZ17">
        <v>8</v>
      </c>
      <c r="BA17">
        <v>8</v>
      </c>
    </row>
    <row r="18" spans="1:53" x14ac:dyDescent="0.75">
      <c r="A18" t="s">
        <v>147</v>
      </c>
      <c r="B18" t="s">
        <v>131</v>
      </c>
      <c r="C18">
        <v>3232</v>
      </c>
      <c r="D18">
        <v>17079</v>
      </c>
      <c r="E18">
        <v>5</v>
      </c>
      <c r="F18">
        <v>450.23</v>
      </c>
      <c r="G18">
        <v>6656</v>
      </c>
      <c r="H18">
        <v>3132</v>
      </c>
      <c r="I18">
        <v>10384</v>
      </c>
      <c r="J18">
        <v>505.8</v>
      </c>
      <c r="K18">
        <v>9910</v>
      </c>
      <c r="L18">
        <v>4766</v>
      </c>
      <c r="M18">
        <v>20654</v>
      </c>
      <c r="N18">
        <v>4715</v>
      </c>
      <c r="O18">
        <v>3128</v>
      </c>
      <c r="P18">
        <v>21721</v>
      </c>
      <c r="Q18">
        <v>11035</v>
      </c>
      <c r="R18">
        <v>965</v>
      </c>
      <c r="S18">
        <v>1106.07</v>
      </c>
      <c r="T18">
        <v>15211</v>
      </c>
      <c r="U18">
        <v>7180</v>
      </c>
      <c r="V18">
        <v>5647</v>
      </c>
      <c r="W18">
        <v>5028.42</v>
      </c>
      <c r="X18">
        <v>7388</v>
      </c>
      <c r="Y18">
        <v>944</v>
      </c>
      <c r="Z18">
        <v>1719</v>
      </c>
      <c r="AA18">
        <v>10318</v>
      </c>
      <c r="AB18">
        <v>4553</v>
      </c>
      <c r="AC18">
        <v>6155</v>
      </c>
      <c r="AD18">
        <v>4682</v>
      </c>
      <c r="AE18">
        <v>1895</v>
      </c>
      <c r="AF18">
        <v>3209</v>
      </c>
      <c r="AG18">
        <v>3921</v>
      </c>
      <c r="AH18">
        <v>1381</v>
      </c>
      <c r="AI18">
        <v>5096</v>
      </c>
      <c r="AJ18">
        <v>2719</v>
      </c>
      <c r="AK18">
        <v>10278</v>
      </c>
      <c r="AL18">
        <v>9289</v>
      </c>
      <c r="AM18">
        <v>3295.17</v>
      </c>
      <c r="AN18">
        <v>10357.219999999999</v>
      </c>
      <c r="AO18">
        <v>6799</v>
      </c>
      <c r="AP18">
        <v>4358</v>
      </c>
      <c r="AQ18">
        <v>846</v>
      </c>
      <c r="AR18">
        <v>8543</v>
      </c>
      <c r="AS18">
        <v>1355</v>
      </c>
      <c r="AT18">
        <v>6278.01</v>
      </c>
      <c r="AU18">
        <v>43144</v>
      </c>
      <c r="AV18">
        <v>2852.33</v>
      </c>
      <c r="AW18">
        <v>64.09</v>
      </c>
      <c r="AX18">
        <v>7381</v>
      </c>
      <c r="AY18">
        <v>4930</v>
      </c>
      <c r="AZ18">
        <v>3835</v>
      </c>
      <c r="BA18">
        <v>4718</v>
      </c>
    </row>
    <row r="19" spans="1:53" x14ac:dyDescent="0.75">
      <c r="A19" t="s">
        <v>148</v>
      </c>
      <c r="B19" t="s">
        <v>131</v>
      </c>
      <c r="C19" s="2">
        <v>0</v>
      </c>
      <c r="D19" s="2">
        <v>3.1128861740867819E-3</v>
      </c>
      <c r="E19" s="2">
        <v>0.58333333333333326</v>
      </c>
      <c r="F19" s="2">
        <v>2.7394209354121291E-3</v>
      </c>
      <c r="G19" s="2">
        <v>1.7114914425427896E-2</v>
      </c>
      <c r="H19" s="2">
        <v>4.4539353264185455E-2</v>
      </c>
      <c r="I19">
        <v>9.631127805076467E-5</v>
      </c>
      <c r="J19">
        <v>4.3307086614172707E-3</v>
      </c>
      <c r="K19">
        <v>1.108759197661513E-3</v>
      </c>
      <c r="L19">
        <v>0</v>
      </c>
      <c r="M19">
        <v>1.4503964416940907E-3</v>
      </c>
      <c r="N19">
        <v>6.3586265366677441E-4</v>
      </c>
      <c r="O19">
        <v>1.5423355366698144E-2</v>
      </c>
      <c r="P19">
        <v>8.7396504139836129E-4</v>
      </c>
      <c r="Q19">
        <v>6.2921758161589292E-3</v>
      </c>
      <c r="R19">
        <v>5.1546391752577136E-3</v>
      </c>
      <c r="S19">
        <v>6.3291139240417849E-5</v>
      </c>
      <c r="T19">
        <v>4.5998160073601468E-4</v>
      </c>
      <c r="U19">
        <v>5.1267839822640715E-3</v>
      </c>
      <c r="V19">
        <v>0</v>
      </c>
      <c r="W19">
        <v>2.8247463696051689E-4</v>
      </c>
      <c r="X19">
        <v>1.0579884826570241E-2</v>
      </c>
      <c r="Y19">
        <v>0</v>
      </c>
      <c r="Z19">
        <v>3.9664804469273784E-2</v>
      </c>
      <c r="AA19">
        <v>1.6503252111446098E-3</v>
      </c>
      <c r="AB19">
        <v>2.1968365553592939E-4</v>
      </c>
      <c r="AC19">
        <v>0</v>
      </c>
      <c r="AD19">
        <v>2.8832192491184405E-2</v>
      </c>
      <c r="AE19">
        <v>5.2742616033751855E-4</v>
      </c>
      <c r="AF19">
        <v>3.1172069825435855E-4</v>
      </c>
      <c r="AG19">
        <v>2.5510204081635734E-4</v>
      </c>
      <c r="AH19">
        <v>0.12261753494282079</v>
      </c>
      <c r="AI19">
        <v>5.8904378558799486E-4</v>
      </c>
      <c r="AJ19">
        <v>2.9336266960029445E-3</v>
      </c>
      <c r="AK19">
        <v>3.4169676852484621E-3</v>
      </c>
      <c r="AL19">
        <v>1.0764262648010892E-4</v>
      </c>
      <c r="AM19">
        <v>3.0338241049465697E-4</v>
      </c>
      <c r="AN19">
        <v>4.4006536575987854E-3</v>
      </c>
      <c r="AO19">
        <v>1.4705882352938904E-4</v>
      </c>
      <c r="AP19">
        <v>2.2941041523283356E-4</v>
      </c>
      <c r="AQ19">
        <v>3.5335689045936647E-3</v>
      </c>
      <c r="AR19">
        <v>3.8777908343126111E-3</v>
      </c>
      <c r="AS19">
        <v>1.4738393515106862E-3</v>
      </c>
      <c r="AT19">
        <v>7.8680366029859616E-3</v>
      </c>
      <c r="AU19">
        <v>0</v>
      </c>
      <c r="AV19">
        <v>5.8514365802386781E-4</v>
      </c>
      <c r="AW19">
        <v>0.65909574468085097</v>
      </c>
      <c r="AX19">
        <v>1.3550135501350091E-4</v>
      </c>
      <c r="AY19">
        <v>2.02880908906522E-4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4110</v>
      </c>
      <c r="D22">
        <v>10602</v>
      </c>
      <c r="E22">
        <v>756</v>
      </c>
      <c r="F22">
        <v>806</v>
      </c>
      <c r="G22">
        <v>10180</v>
      </c>
      <c r="H22">
        <v>2546</v>
      </c>
      <c r="I22">
        <v>6517</v>
      </c>
      <c r="J22">
        <v>489</v>
      </c>
      <c r="K22">
        <v>6987</v>
      </c>
      <c r="L22">
        <v>3836</v>
      </c>
      <c r="M22">
        <v>20282</v>
      </c>
      <c r="N22">
        <v>4456</v>
      </c>
      <c r="O22">
        <v>2014</v>
      </c>
      <c r="P22">
        <v>20986</v>
      </c>
      <c r="Q22">
        <v>10749</v>
      </c>
      <c r="R22">
        <v>794</v>
      </c>
      <c r="S22">
        <v>1790</v>
      </c>
      <c r="T22">
        <v>10097</v>
      </c>
      <c r="U22">
        <v>7403</v>
      </c>
      <c r="V22">
        <v>4392</v>
      </c>
      <c r="W22">
        <v>3131</v>
      </c>
      <c r="X22">
        <v>7976</v>
      </c>
      <c r="Y22">
        <v>879</v>
      </c>
      <c r="Z22">
        <v>3859</v>
      </c>
      <c r="AA22">
        <v>7748</v>
      </c>
      <c r="AB22">
        <v>5161</v>
      </c>
      <c r="AC22">
        <v>3989</v>
      </c>
      <c r="AD22">
        <v>5619</v>
      </c>
      <c r="AE22">
        <v>1155</v>
      </c>
      <c r="AF22">
        <v>2528</v>
      </c>
      <c r="AG22">
        <v>2927</v>
      </c>
      <c r="AH22">
        <v>806</v>
      </c>
      <c r="AI22">
        <v>5345</v>
      </c>
      <c r="AJ22">
        <v>2318</v>
      </c>
      <c r="AK22">
        <v>10988</v>
      </c>
      <c r="AL22">
        <v>10078</v>
      </c>
      <c r="AM22">
        <v>2394</v>
      </c>
      <c r="AN22">
        <v>11860</v>
      </c>
      <c r="AO22">
        <v>5295</v>
      </c>
      <c r="AP22">
        <v>4147</v>
      </c>
      <c r="AQ22">
        <v>566</v>
      </c>
      <c r="AR22">
        <v>6449</v>
      </c>
      <c r="AS22">
        <v>1019</v>
      </c>
      <c r="AT22">
        <v>7658</v>
      </c>
      <c r="AU22">
        <v>39146</v>
      </c>
      <c r="AV22">
        <v>2585</v>
      </c>
      <c r="AW22">
        <v>415</v>
      </c>
      <c r="AX22">
        <v>6745</v>
      </c>
      <c r="AY22">
        <v>5456</v>
      </c>
      <c r="AZ22">
        <v>1390</v>
      </c>
      <c r="BA22">
        <v>5423</v>
      </c>
    </row>
    <row r="23" spans="1:53" x14ac:dyDescent="0.75">
      <c r="A23" t="s">
        <v>150</v>
      </c>
      <c r="B23" t="s">
        <v>151</v>
      </c>
      <c r="C23">
        <v>147.4</v>
      </c>
      <c r="D23">
        <v>121.8</v>
      </c>
      <c r="E23">
        <v>175.9</v>
      </c>
      <c r="F23">
        <v>133.80000000000001</v>
      </c>
      <c r="G23">
        <v>104.80000000000001</v>
      </c>
      <c r="H23">
        <v>104.1</v>
      </c>
      <c r="I23">
        <v>114.80000000000001</v>
      </c>
      <c r="J23">
        <v>211.20000000000002</v>
      </c>
      <c r="K23">
        <v>122</v>
      </c>
      <c r="L23">
        <v>98.5</v>
      </c>
      <c r="M23">
        <v>243.5</v>
      </c>
      <c r="N23">
        <v>115.7</v>
      </c>
      <c r="O23">
        <v>231.1</v>
      </c>
      <c r="P23">
        <v>135.80000000000001</v>
      </c>
      <c r="Q23">
        <v>110.1</v>
      </c>
      <c r="R23">
        <v>387.1</v>
      </c>
      <c r="S23">
        <v>93.699999999999989</v>
      </c>
      <c r="T23">
        <v>116.89999999999999</v>
      </c>
      <c r="U23">
        <v>111.5</v>
      </c>
      <c r="V23">
        <v>86.199999999999989</v>
      </c>
      <c r="W23">
        <v>107.89999999999999</v>
      </c>
      <c r="X23">
        <v>89.1</v>
      </c>
      <c r="Y23">
        <v>211.5</v>
      </c>
      <c r="Z23">
        <v>220</v>
      </c>
      <c r="AA23">
        <v>136.1</v>
      </c>
      <c r="AB23">
        <v>122.30000000000001</v>
      </c>
      <c r="AC23">
        <v>110.60000000000001</v>
      </c>
      <c r="AD23">
        <v>102.6</v>
      </c>
      <c r="AE23">
        <v>112.5</v>
      </c>
      <c r="AF23">
        <v>89.2</v>
      </c>
      <c r="AG23">
        <v>108.4</v>
      </c>
      <c r="AH23">
        <v>209.3</v>
      </c>
      <c r="AI23">
        <v>148.30000000000001</v>
      </c>
      <c r="AJ23">
        <v>96</v>
      </c>
      <c r="AK23">
        <v>186.9</v>
      </c>
      <c r="AL23">
        <v>115</v>
      </c>
      <c r="AM23">
        <v>78.8</v>
      </c>
      <c r="AN23">
        <v>110.60000000000001</v>
      </c>
      <c r="AO23">
        <v>94.600000000000009</v>
      </c>
      <c r="AP23">
        <v>102.10000000000001</v>
      </c>
      <c r="AQ23">
        <v>243.4</v>
      </c>
      <c r="AR23">
        <v>104.1</v>
      </c>
      <c r="AS23">
        <v>105.7</v>
      </c>
      <c r="AT23">
        <v>107.2</v>
      </c>
      <c r="AU23">
        <v>101.6</v>
      </c>
      <c r="AV23">
        <v>90.7</v>
      </c>
      <c r="AW23">
        <v>182.10000000000002</v>
      </c>
      <c r="AX23">
        <v>97.6</v>
      </c>
      <c r="AY23">
        <v>123.9</v>
      </c>
      <c r="AZ23">
        <v>84.9</v>
      </c>
      <c r="BA23">
        <v>99.2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5D345-AE94-424A-B512-2443E8A2FEBD}">
  <dimension ref="A1:BA23"/>
  <sheetViews>
    <sheetView workbookViewId="0">
      <selection activeCell="F5" sqref="F5"/>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3055</v>
      </c>
      <c r="D2">
        <v>20127</v>
      </c>
      <c r="E2">
        <v>35</v>
      </c>
      <c r="F2">
        <v>412</v>
      </c>
      <c r="G2">
        <v>7588</v>
      </c>
      <c r="H2">
        <v>4017</v>
      </c>
      <c r="I2">
        <v>11540</v>
      </c>
      <c r="J2">
        <v>512</v>
      </c>
      <c r="K2">
        <v>10737</v>
      </c>
      <c r="L2">
        <v>5623</v>
      </c>
      <c r="M2">
        <v>21026</v>
      </c>
      <c r="N2">
        <v>4800</v>
      </c>
      <c r="O2">
        <v>3683</v>
      </c>
      <c r="P2">
        <v>24307</v>
      </c>
      <c r="Q2">
        <v>11735</v>
      </c>
      <c r="R2">
        <v>1004</v>
      </c>
      <c r="S2">
        <v>1156</v>
      </c>
      <c r="T2">
        <v>14055</v>
      </c>
      <c r="U2">
        <v>7171</v>
      </c>
      <c r="V2">
        <v>5449</v>
      </c>
      <c r="W2">
        <v>4704</v>
      </c>
      <c r="X2">
        <v>9043</v>
      </c>
      <c r="Y2">
        <v>909</v>
      </c>
      <c r="Z2">
        <v>1969</v>
      </c>
      <c r="AA2">
        <v>10612</v>
      </c>
      <c r="AB2">
        <v>4585</v>
      </c>
      <c r="AC2">
        <v>6391</v>
      </c>
      <c r="AD2">
        <v>5868</v>
      </c>
      <c r="AE2">
        <v>1898</v>
      </c>
      <c r="AF2">
        <v>3402</v>
      </c>
      <c r="AG2">
        <v>3727</v>
      </c>
      <c r="AH2">
        <v>1509</v>
      </c>
      <c r="AI2">
        <v>5817</v>
      </c>
      <c r="AJ2">
        <v>3282</v>
      </c>
      <c r="AK2">
        <v>10788</v>
      </c>
      <c r="AL2">
        <v>10923</v>
      </c>
      <c r="AM2">
        <v>3146.21</v>
      </c>
      <c r="AN2">
        <v>12205</v>
      </c>
      <c r="AO2">
        <v>7920</v>
      </c>
      <c r="AP2">
        <v>4604</v>
      </c>
      <c r="AQ2">
        <v>926</v>
      </c>
      <c r="AR2">
        <v>8620</v>
      </c>
      <c r="AS2">
        <v>1215</v>
      </c>
      <c r="AT2">
        <v>6923</v>
      </c>
      <c r="AU2">
        <v>50510</v>
      </c>
      <c r="AV2">
        <v>3200</v>
      </c>
      <c r="AW2">
        <v>169</v>
      </c>
      <c r="AX2">
        <v>7009</v>
      </c>
      <c r="AY2">
        <v>5898</v>
      </c>
      <c r="AZ2">
        <v>3522</v>
      </c>
      <c r="BA2">
        <v>5317</v>
      </c>
    </row>
    <row r="3" spans="1:53" x14ac:dyDescent="0.75">
      <c r="A3" t="s">
        <v>1</v>
      </c>
      <c r="B3" t="s">
        <v>132</v>
      </c>
      <c r="C3">
        <v>318</v>
      </c>
      <c r="D3">
        <v>761</v>
      </c>
      <c r="E3">
        <v>0</v>
      </c>
      <c r="F3">
        <v>3</v>
      </c>
      <c r="G3">
        <v>64</v>
      </c>
      <c r="H3">
        <v>3529</v>
      </c>
      <c r="I3">
        <v>1622</v>
      </c>
      <c r="J3">
        <v>68</v>
      </c>
      <c r="K3">
        <v>933</v>
      </c>
      <c r="L3">
        <v>1611</v>
      </c>
      <c r="M3">
        <v>19</v>
      </c>
      <c r="N3">
        <v>1702</v>
      </c>
      <c r="O3">
        <v>0</v>
      </c>
      <c r="P3">
        <v>1192</v>
      </c>
      <c r="Q3">
        <v>1582</v>
      </c>
      <c r="R3">
        <v>0</v>
      </c>
      <c r="S3" t="s">
        <v>134</v>
      </c>
      <c r="T3">
        <v>2036</v>
      </c>
      <c r="U3">
        <v>3440</v>
      </c>
      <c r="V3">
        <v>1595</v>
      </c>
      <c r="W3">
        <v>1368</v>
      </c>
      <c r="X3">
        <v>410</v>
      </c>
      <c r="Y3">
        <v>0.3</v>
      </c>
      <c r="Z3">
        <v>0</v>
      </c>
      <c r="AA3">
        <v>2400</v>
      </c>
      <c r="AB3">
        <v>931</v>
      </c>
      <c r="AC3">
        <v>259</v>
      </c>
      <c r="AD3">
        <v>3423</v>
      </c>
      <c r="AE3">
        <v>997</v>
      </c>
      <c r="AF3">
        <v>1764</v>
      </c>
      <c r="AG3">
        <v>149</v>
      </c>
      <c r="AH3">
        <v>0</v>
      </c>
      <c r="AI3">
        <v>0</v>
      </c>
      <c r="AJ3">
        <v>786</v>
      </c>
      <c r="AK3">
        <v>0</v>
      </c>
      <c r="AL3">
        <v>1224</v>
      </c>
      <c r="AM3">
        <v>1917</v>
      </c>
      <c r="AN3">
        <v>2841</v>
      </c>
      <c r="AO3">
        <v>445</v>
      </c>
      <c r="AP3">
        <v>0</v>
      </c>
      <c r="AQ3">
        <v>0</v>
      </c>
      <c r="AR3">
        <v>1216</v>
      </c>
      <c r="AS3">
        <v>175</v>
      </c>
      <c r="AT3">
        <v>1432</v>
      </c>
      <c r="AU3">
        <v>7286</v>
      </c>
      <c r="AV3">
        <v>1448</v>
      </c>
      <c r="AW3">
        <v>0</v>
      </c>
      <c r="AX3">
        <v>361</v>
      </c>
      <c r="AY3">
        <v>2384</v>
      </c>
      <c r="AZ3">
        <v>2720</v>
      </c>
      <c r="BA3">
        <v>3593</v>
      </c>
    </row>
    <row r="4" spans="1:53" x14ac:dyDescent="0.75">
      <c r="A4" t="s">
        <v>2</v>
      </c>
      <c r="B4" t="s">
        <v>133</v>
      </c>
      <c r="C4">
        <v>11</v>
      </c>
      <c r="D4">
        <v>5</v>
      </c>
      <c r="E4" t="s">
        <v>134</v>
      </c>
      <c r="F4" t="s">
        <v>134</v>
      </c>
      <c r="G4">
        <v>12</v>
      </c>
      <c r="H4">
        <v>8</v>
      </c>
      <c r="I4">
        <v>2</v>
      </c>
      <c r="J4">
        <v>59</v>
      </c>
      <c r="K4">
        <v>4</v>
      </c>
      <c r="L4">
        <v>4</v>
      </c>
      <c r="M4">
        <v>3</v>
      </c>
      <c r="N4">
        <v>6</v>
      </c>
      <c r="O4">
        <v>10</v>
      </c>
      <c r="P4">
        <v>11</v>
      </c>
      <c r="Q4">
        <v>11</v>
      </c>
      <c r="R4">
        <v>682</v>
      </c>
      <c r="S4">
        <v>0.01</v>
      </c>
      <c r="T4">
        <v>2</v>
      </c>
      <c r="U4">
        <v>6</v>
      </c>
      <c r="V4">
        <v>7</v>
      </c>
      <c r="W4">
        <v>4</v>
      </c>
      <c r="X4">
        <v>1</v>
      </c>
      <c r="Y4">
        <v>4</v>
      </c>
      <c r="Z4">
        <v>8</v>
      </c>
      <c r="AA4">
        <v>9</v>
      </c>
      <c r="AB4" t="s">
        <v>134</v>
      </c>
      <c r="AC4">
        <v>7.0000000000000007E-2</v>
      </c>
      <c r="AD4">
        <v>11</v>
      </c>
      <c r="AE4">
        <v>1</v>
      </c>
      <c r="AF4" t="s">
        <v>134</v>
      </c>
      <c r="AG4">
        <v>1</v>
      </c>
      <c r="AH4">
        <v>2</v>
      </c>
      <c r="AI4" t="s">
        <v>134</v>
      </c>
      <c r="AJ4" t="s">
        <v>134</v>
      </c>
      <c r="AK4">
        <v>32</v>
      </c>
      <c r="AL4">
        <v>6</v>
      </c>
      <c r="AM4">
        <v>4</v>
      </c>
      <c r="AN4">
        <v>10</v>
      </c>
      <c r="AO4">
        <v>3</v>
      </c>
      <c r="AP4" t="s">
        <v>134</v>
      </c>
      <c r="AQ4" t="s">
        <v>134</v>
      </c>
      <c r="AR4">
        <v>8</v>
      </c>
      <c r="AS4" t="s">
        <v>134</v>
      </c>
      <c r="AT4">
        <v>2</v>
      </c>
      <c r="AU4">
        <v>12</v>
      </c>
      <c r="AV4">
        <v>2</v>
      </c>
      <c r="AW4">
        <v>0.31</v>
      </c>
      <c r="AX4">
        <v>3</v>
      </c>
      <c r="AY4" t="s">
        <v>134</v>
      </c>
      <c r="AZ4">
        <v>4</v>
      </c>
      <c r="BA4">
        <v>3</v>
      </c>
    </row>
    <row r="5" spans="1:53" x14ac:dyDescent="0.75">
      <c r="A5" t="s">
        <v>3</v>
      </c>
      <c r="B5" t="s">
        <v>135</v>
      </c>
      <c r="C5">
        <v>0</v>
      </c>
      <c r="D5">
        <v>0</v>
      </c>
      <c r="E5">
        <v>0</v>
      </c>
      <c r="F5">
        <v>0</v>
      </c>
      <c r="G5">
        <v>0</v>
      </c>
      <c r="H5">
        <v>0</v>
      </c>
      <c r="I5">
        <v>0</v>
      </c>
      <c r="J5">
        <v>0</v>
      </c>
      <c r="K5">
        <v>0</v>
      </c>
      <c r="L5">
        <v>0</v>
      </c>
      <c r="M5">
        <v>0</v>
      </c>
      <c r="N5">
        <v>0</v>
      </c>
      <c r="O5">
        <v>0</v>
      </c>
      <c r="P5">
        <v>73</v>
      </c>
      <c r="Q5" t="s">
        <v>134</v>
      </c>
      <c r="R5">
        <v>0</v>
      </c>
      <c r="S5">
        <v>0</v>
      </c>
      <c r="T5">
        <v>0</v>
      </c>
      <c r="U5">
        <v>0</v>
      </c>
      <c r="V5">
        <v>0</v>
      </c>
      <c r="W5">
        <v>0</v>
      </c>
      <c r="X5">
        <v>231</v>
      </c>
      <c r="Y5">
        <v>0</v>
      </c>
      <c r="Z5">
        <v>0</v>
      </c>
      <c r="AA5">
        <v>145</v>
      </c>
      <c r="AB5">
        <v>0</v>
      </c>
      <c r="AC5">
        <v>0</v>
      </c>
      <c r="AD5">
        <v>0</v>
      </c>
      <c r="AE5">
        <v>38</v>
      </c>
      <c r="AF5">
        <v>0</v>
      </c>
      <c r="AG5">
        <v>0</v>
      </c>
      <c r="AH5">
        <v>0</v>
      </c>
      <c r="AI5">
        <v>0</v>
      </c>
      <c r="AJ5">
        <v>0</v>
      </c>
      <c r="AK5">
        <v>0</v>
      </c>
      <c r="AL5">
        <v>0</v>
      </c>
      <c r="AM5">
        <v>0</v>
      </c>
      <c r="AN5" t="s">
        <v>134</v>
      </c>
      <c r="AO5">
        <v>0</v>
      </c>
      <c r="AP5">
        <v>0</v>
      </c>
      <c r="AQ5">
        <v>0</v>
      </c>
      <c r="AR5">
        <v>0</v>
      </c>
      <c r="AS5">
        <v>0</v>
      </c>
      <c r="AT5">
        <v>0</v>
      </c>
      <c r="AU5">
        <v>3</v>
      </c>
      <c r="AV5">
        <v>0</v>
      </c>
      <c r="AW5">
        <v>0</v>
      </c>
      <c r="AX5">
        <v>0</v>
      </c>
      <c r="AY5">
        <v>5</v>
      </c>
      <c r="AZ5">
        <v>0</v>
      </c>
      <c r="BA5">
        <v>0</v>
      </c>
    </row>
    <row r="6" spans="1:53" x14ac:dyDescent="0.75">
      <c r="A6" t="s">
        <v>4</v>
      </c>
      <c r="B6" t="s">
        <v>136</v>
      </c>
      <c r="C6">
        <v>1105</v>
      </c>
      <c r="D6">
        <v>12477</v>
      </c>
      <c r="E6">
        <v>10</v>
      </c>
      <c r="F6">
        <v>353</v>
      </c>
      <c r="G6">
        <v>4696</v>
      </c>
      <c r="H6">
        <v>265</v>
      </c>
      <c r="I6">
        <v>5045</v>
      </c>
      <c r="J6">
        <v>295</v>
      </c>
      <c r="K6">
        <v>5386</v>
      </c>
      <c r="L6">
        <v>2264</v>
      </c>
      <c r="M6">
        <v>7619</v>
      </c>
      <c r="N6">
        <v>1306</v>
      </c>
      <c r="O6">
        <v>2128</v>
      </c>
      <c r="P6">
        <v>18448</v>
      </c>
      <c r="Q6">
        <v>5689</v>
      </c>
      <c r="R6">
        <v>0</v>
      </c>
      <c r="S6">
        <v>456</v>
      </c>
      <c r="T6">
        <v>2621</v>
      </c>
      <c r="U6">
        <v>2801</v>
      </c>
      <c r="V6">
        <v>936</v>
      </c>
      <c r="W6">
        <v>469</v>
      </c>
      <c r="X6">
        <v>6408</v>
      </c>
      <c r="Y6">
        <v>291</v>
      </c>
      <c r="Z6">
        <v>1245</v>
      </c>
      <c r="AA6">
        <v>5073</v>
      </c>
      <c r="AB6">
        <v>1125</v>
      </c>
      <c r="AC6">
        <v>4983</v>
      </c>
      <c r="AD6">
        <v>973</v>
      </c>
      <c r="AE6">
        <v>61</v>
      </c>
      <c r="AF6">
        <v>206</v>
      </c>
      <c r="AG6">
        <v>2110</v>
      </c>
      <c r="AH6">
        <v>427</v>
      </c>
      <c r="AI6">
        <v>2828</v>
      </c>
      <c r="AJ6">
        <v>1182</v>
      </c>
      <c r="AK6">
        <v>5410</v>
      </c>
      <c r="AL6">
        <v>4760</v>
      </c>
      <c r="AM6">
        <v>174</v>
      </c>
      <c r="AN6">
        <v>7261</v>
      </c>
      <c r="AO6">
        <v>4486</v>
      </c>
      <c r="AP6">
        <v>2104</v>
      </c>
      <c r="AQ6">
        <v>802</v>
      </c>
      <c r="AR6">
        <v>2055</v>
      </c>
      <c r="AS6">
        <v>194</v>
      </c>
      <c r="AT6">
        <v>1414</v>
      </c>
      <c r="AU6">
        <v>27996</v>
      </c>
      <c r="AV6">
        <v>1140</v>
      </c>
      <c r="AW6">
        <v>0.01</v>
      </c>
      <c r="AX6">
        <v>1721</v>
      </c>
      <c r="AY6">
        <v>2245</v>
      </c>
      <c r="AZ6">
        <v>154</v>
      </c>
      <c r="BA6">
        <v>1269</v>
      </c>
    </row>
    <row r="7" spans="1:53" x14ac:dyDescent="0.75">
      <c r="A7" t="s">
        <v>5</v>
      </c>
      <c r="B7" t="s">
        <v>137</v>
      </c>
      <c r="C7">
        <v>0</v>
      </c>
      <c r="D7">
        <v>37</v>
      </c>
      <c r="E7">
        <v>0</v>
      </c>
      <c r="F7">
        <v>20</v>
      </c>
      <c r="G7">
        <v>0</v>
      </c>
      <c r="H7">
        <v>3</v>
      </c>
      <c r="I7">
        <v>0</v>
      </c>
      <c r="J7">
        <v>0</v>
      </c>
      <c r="K7">
        <v>0</v>
      </c>
      <c r="L7">
        <v>0</v>
      </c>
      <c r="M7">
        <v>108</v>
      </c>
      <c r="N7" t="s">
        <v>134</v>
      </c>
      <c r="O7">
        <v>0</v>
      </c>
      <c r="P7">
        <v>0</v>
      </c>
      <c r="Q7">
        <v>0</v>
      </c>
      <c r="R7">
        <v>0</v>
      </c>
      <c r="S7">
        <v>0</v>
      </c>
      <c r="T7">
        <v>23</v>
      </c>
      <c r="U7">
        <v>168</v>
      </c>
      <c r="V7">
        <v>0</v>
      </c>
      <c r="W7">
        <v>0</v>
      </c>
      <c r="X7">
        <v>159</v>
      </c>
      <c r="Y7">
        <v>0</v>
      </c>
      <c r="Z7">
        <v>0</v>
      </c>
      <c r="AA7">
        <v>114</v>
      </c>
      <c r="AB7">
        <v>0</v>
      </c>
      <c r="AC7">
        <v>0</v>
      </c>
      <c r="AD7">
        <v>0</v>
      </c>
      <c r="AE7">
        <v>0.02</v>
      </c>
      <c r="AF7">
        <v>0</v>
      </c>
      <c r="AG7">
        <v>0</v>
      </c>
      <c r="AH7">
        <v>0</v>
      </c>
      <c r="AI7">
        <v>12</v>
      </c>
      <c r="AJ7">
        <v>0</v>
      </c>
      <c r="AK7">
        <v>0</v>
      </c>
      <c r="AL7">
        <v>0</v>
      </c>
      <c r="AM7">
        <v>2</v>
      </c>
      <c r="AN7">
        <v>49</v>
      </c>
      <c r="AO7">
        <v>0</v>
      </c>
      <c r="AP7">
        <v>0</v>
      </c>
      <c r="AQ7">
        <v>0</v>
      </c>
      <c r="AR7">
        <v>0</v>
      </c>
      <c r="AS7">
        <v>0</v>
      </c>
      <c r="AT7">
        <v>1</v>
      </c>
      <c r="AU7">
        <v>204</v>
      </c>
      <c r="AV7">
        <v>1</v>
      </c>
      <c r="AW7">
        <v>0</v>
      </c>
      <c r="AX7">
        <v>20</v>
      </c>
      <c r="AY7">
        <v>0</v>
      </c>
      <c r="AZ7">
        <v>30</v>
      </c>
      <c r="BA7">
        <v>0</v>
      </c>
    </row>
    <row r="8" spans="1:53" x14ac:dyDescent="0.75">
      <c r="A8" t="s">
        <v>12</v>
      </c>
      <c r="B8" t="s">
        <v>131</v>
      </c>
      <c r="C8">
        <v>1434</v>
      </c>
      <c r="D8">
        <v>13280</v>
      </c>
      <c r="E8">
        <v>10</v>
      </c>
      <c r="F8">
        <v>376</v>
      </c>
      <c r="G8">
        <v>4772</v>
      </c>
      <c r="H8">
        <v>3805</v>
      </c>
      <c r="I8">
        <v>6669</v>
      </c>
      <c r="J8">
        <v>422</v>
      </c>
      <c r="K8">
        <v>6323</v>
      </c>
      <c r="L8">
        <v>3879</v>
      </c>
      <c r="M8">
        <v>7749</v>
      </c>
      <c r="N8">
        <v>3014</v>
      </c>
      <c r="O8">
        <v>2138</v>
      </c>
      <c r="P8">
        <v>19724</v>
      </c>
      <c r="Q8">
        <v>7282</v>
      </c>
      <c r="R8">
        <v>682</v>
      </c>
      <c r="S8">
        <v>456.01</v>
      </c>
      <c r="T8">
        <v>4682</v>
      </c>
      <c r="U8">
        <v>6415</v>
      </c>
      <c r="V8">
        <v>2538</v>
      </c>
      <c r="W8">
        <v>1841</v>
      </c>
      <c r="X8">
        <v>7209</v>
      </c>
      <c r="Y8">
        <v>295.3</v>
      </c>
      <c r="Z8">
        <v>1253</v>
      </c>
      <c r="AA8">
        <v>7741</v>
      </c>
      <c r="AB8">
        <v>2056</v>
      </c>
      <c r="AC8">
        <v>5242.07</v>
      </c>
      <c r="AD8">
        <v>4407</v>
      </c>
      <c r="AE8">
        <v>1097.02</v>
      </c>
      <c r="AF8">
        <v>1970</v>
      </c>
      <c r="AG8">
        <v>2260</v>
      </c>
      <c r="AH8">
        <v>429</v>
      </c>
      <c r="AI8">
        <v>2840</v>
      </c>
      <c r="AJ8">
        <v>1968</v>
      </c>
      <c r="AK8">
        <v>5442</v>
      </c>
      <c r="AL8">
        <v>5990</v>
      </c>
      <c r="AM8">
        <v>2097</v>
      </c>
      <c r="AN8">
        <v>10161</v>
      </c>
      <c r="AO8">
        <v>4934</v>
      </c>
      <c r="AP8">
        <v>2104</v>
      </c>
      <c r="AQ8">
        <v>802</v>
      </c>
      <c r="AR8">
        <v>3279</v>
      </c>
      <c r="AS8">
        <v>369</v>
      </c>
      <c r="AT8">
        <v>2849</v>
      </c>
      <c r="AU8">
        <v>35501</v>
      </c>
      <c r="AV8">
        <v>2591</v>
      </c>
      <c r="AW8">
        <v>0.32</v>
      </c>
      <c r="AX8">
        <v>2105</v>
      </c>
      <c r="AY8">
        <v>4634</v>
      </c>
      <c r="AZ8">
        <v>2908</v>
      </c>
      <c r="BA8">
        <v>4865</v>
      </c>
    </row>
    <row r="9" spans="1:53" x14ac:dyDescent="0.75">
      <c r="A9" t="s">
        <v>138</v>
      </c>
      <c r="B9" t="s">
        <v>139</v>
      </c>
      <c r="C9">
        <v>1237</v>
      </c>
      <c r="D9">
        <v>6203</v>
      </c>
      <c r="E9">
        <v>0</v>
      </c>
      <c r="F9">
        <v>0</v>
      </c>
      <c r="G9">
        <v>2048</v>
      </c>
      <c r="H9">
        <v>0</v>
      </c>
      <c r="I9">
        <v>3904</v>
      </c>
      <c r="J9">
        <v>0</v>
      </c>
      <c r="K9">
        <v>2848</v>
      </c>
      <c r="L9">
        <v>1288</v>
      </c>
      <c r="M9">
        <v>1551</v>
      </c>
      <c r="N9">
        <v>0</v>
      </c>
      <c r="O9">
        <v>1312</v>
      </c>
      <c r="P9">
        <v>2589</v>
      </c>
      <c r="Q9">
        <v>3112</v>
      </c>
      <c r="R9">
        <v>0</v>
      </c>
      <c r="S9">
        <v>0</v>
      </c>
      <c r="T9">
        <v>7828</v>
      </c>
      <c r="U9">
        <v>0</v>
      </c>
      <c r="V9">
        <v>0</v>
      </c>
      <c r="W9">
        <v>871</v>
      </c>
      <c r="X9">
        <v>1529</v>
      </c>
      <c r="Y9">
        <v>0</v>
      </c>
      <c r="Z9">
        <v>0</v>
      </c>
      <c r="AA9">
        <v>2150</v>
      </c>
      <c r="AB9">
        <v>1162</v>
      </c>
      <c r="AC9">
        <v>1001</v>
      </c>
      <c r="AD9">
        <v>837</v>
      </c>
      <c r="AE9">
        <v>0</v>
      </c>
      <c r="AF9">
        <v>567</v>
      </c>
      <c r="AG9">
        <v>0</v>
      </c>
      <c r="AH9">
        <v>897</v>
      </c>
      <c r="AI9">
        <v>2448</v>
      </c>
      <c r="AJ9">
        <v>0</v>
      </c>
      <c r="AK9">
        <v>2114</v>
      </c>
      <c r="AL9">
        <v>3280</v>
      </c>
      <c r="AM9">
        <v>0</v>
      </c>
      <c r="AN9">
        <v>1539</v>
      </c>
      <c r="AO9">
        <v>0</v>
      </c>
      <c r="AP9">
        <v>0</v>
      </c>
      <c r="AQ9">
        <v>0</v>
      </c>
      <c r="AR9">
        <v>4746</v>
      </c>
      <c r="AS9">
        <v>0</v>
      </c>
      <c r="AT9">
        <v>3273</v>
      </c>
      <c r="AU9">
        <v>3559</v>
      </c>
      <c r="AV9">
        <v>0</v>
      </c>
      <c r="AW9">
        <v>0</v>
      </c>
      <c r="AX9">
        <v>820</v>
      </c>
      <c r="AY9">
        <v>847</v>
      </c>
      <c r="AZ9">
        <v>0</v>
      </c>
      <c r="BA9">
        <v>0</v>
      </c>
    </row>
    <row r="10" spans="1:53" x14ac:dyDescent="0.75">
      <c r="A10" t="s">
        <v>6</v>
      </c>
      <c r="B10" t="s">
        <v>140</v>
      </c>
      <c r="C10">
        <v>112</v>
      </c>
      <c r="D10">
        <v>207</v>
      </c>
      <c r="E10">
        <v>0</v>
      </c>
      <c r="F10">
        <v>0</v>
      </c>
      <c r="G10">
        <v>94</v>
      </c>
      <c r="H10">
        <v>128</v>
      </c>
      <c r="I10">
        <v>739</v>
      </c>
      <c r="J10">
        <v>77</v>
      </c>
      <c r="K10">
        <v>356</v>
      </c>
      <c r="L10">
        <v>273</v>
      </c>
      <c r="M10">
        <v>2863</v>
      </c>
      <c r="N10">
        <v>96</v>
      </c>
      <c r="O10">
        <v>26</v>
      </c>
      <c r="P10">
        <v>18</v>
      </c>
      <c r="Q10">
        <v>258</v>
      </c>
      <c r="R10" t="s">
        <v>134</v>
      </c>
      <c r="S10">
        <v>400</v>
      </c>
      <c r="T10" t="s">
        <v>134</v>
      </c>
      <c r="U10">
        <v>30</v>
      </c>
      <c r="V10">
        <v>32</v>
      </c>
      <c r="W10">
        <v>1</v>
      </c>
      <c r="X10">
        <v>73</v>
      </c>
      <c r="Y10">
        <v>237</v>
      </c>
      <c r="Z10">
        <v>69</v>
      </c>
      <c r="AA10">
        <v>60</v>
      </c>
      <c r="AB10">
        <v>39</v>
      </c>
      <c r="AC10">
        <v>0</v>
      </c>
      <c r="AD10">
        <v>105</v>
      </c>
      <c r="AE10">
        <v>435</v>
      </c>
      <c r="AF10">
        <v>50</v>
      </c>
      <c r="AG10">
        <v>87</v>
      </c>
      <c r="AH10">
        <v>95</v>
      </c>
      <c r="AI10">
        <v>1</v>
      </c>
      <c r="AJ10" t="s">
        <v>134</v>
      </c>
      <c r="AK10">
        <v>2220</v>
      </c>
      <c r="AL10">
        <v>372</v>
      </c>
      <c r="AM10">
        <v>86</v>
      </c>
      <c r="AN10">
        <v>39</v>
      </c>
      <c r="AO10">
        <v>140</v>
      </c>
      <c r="AP10">
        <v>1509</v>
      </c>
      <c r="AQ10" t="s">
        <v>134</v>
      </c>
      <c r="AR10">
        <v>179</v>
      </c>
      <c r="AS10">
        <v>222</v>
      </c>
      <c r="AT10">
        <v>721</v>
      </c>
      <c r="AU10">
        <v>53</v>
      </c>
      <c r="AV10">
        <v>34</v>
      </c>
      <c r="AW10">
        <v>90</v>
      </c>
      <c r="AX10">
        <v>3339</v>
      </c>
      <c r="AY10">
        <v>88</v>
      </c>
      <c r="AZ10">
        <v>41</v>
      </c>
      <c r="BA10">
        <v>376</v>
      </c>
    </row>
    <row r="11" spans="1:53" x14ac:dyDescent="0.75">
      <c r="A11" t="s">
        <v>7</v>
      </c>
      <c r="B11" t="s">
        <v>141</v>
      </c>
      <c r="C11">
        <v>23</v>
      </c>
      <c r="D11">
        <v>185</v>
      </c>
      <c r="E11">
        <v>0</v>
      </c>
      <c r="F11">
        <v>0.3</v>
      </c>
      <c r="G11">
        <v>3</v>
      </c>
      <c r="H11">
        <v>80</v>
      </c>
      <c r="I11">
        <v>0</v>
      </c>
      <c r="J11" t="s">
        <v>134</v>
      </c>
      <c r="K11">
        <v>147</v>
      </c>
      <c r="L11">
        <v>0</v>
      </c>
      <c r="M11">
        <v>1099</v>
      </c>
      <c r="N11">
        <v>1121</v>
      </c>
      <c r="O11" t="s">
        <v>134</v>
      </c>
      <c r="P11">
        <v>0</v>
      </c>
      <c r="Q11">
        <v>0</v>
      </c>
      <c r="R11">
        <v>64</v>
      </c>
      <c r="S11">
        <v>142</v>
      </c>
      <c r="T11">
        <v>1173</v>
      </c>
      <c r="U11">
        <v>419</v>
      </c>
      <c r="V11">
        <v>2776</v>
      </c>
      <c r="W11">
        <v>1965</v>
      </c>
      <c r="X11">
        <v>0</v>
      </c>
      <c r="Y11">
        <v>131</v>
      </c>
      <c r="Z11">
        <v>16</v>
      </c>
      <c r="AA11">
        <v>436</v>
      </c>
      <c r="AB11">
        <v>986</v>
      </c>
      <c r="AC11">
        <v>0</v>
      </c>
      <c r="AD11">
        <v>439</v>
      </c>
      <c r="AE11">
        <v>301</v>
      </c>
      <c r="AF11">
        <v>793</v>
      </c>
      <c r="AG11">
        <v>20</v>
      </c>
      <c r="AH11">
        <v>20</v>
      </c>
      <c r="AI11">
        <v>2</v>
      </c>
      <c r="AJ11">
        <v>982</v>
      </c>
      <c r="AK11">
        <v>254</v>
      </c>
      <c r="AL11">
        <v>32</v>
      </c>
      <c r="AM11">
        <v>962</v>
      </c>
      <c r="AN11">
        <v>98</v>
      </c>
      <c r="AO11">
        <v>2817</v>
      </c>
      <c r="AP11">
        <v>675</v>
      </c>
      <c r="AQ11">
        <v>14</v>
      </c>
      <c r="AR11">
        <v>0</v>
      </c>
      <c r="AS11">
        <v>604</v>
      </c>
      <c r="AT11" t="s">
        <v>134</v>
      </c>
      <c r="AU11">
        <v>8126</v>
      </c>
      <c r="AV11">
        <v>60</v>
      </c>
      <c r="AW11">
        <v>18</v>
      </c>
      <c r="AX11">
        <v>544</v>
      </c>
      <c r="AY11">
        <v>114</v>
      </c>
      <c r="AZ11">
        <v>544</v>
      </c>
      <c r="BA11">
        <v>0</v>
      </c>
    </row>
    <row r="12" spans="1:53" x14ac:dyDescent="0.75">
      <c r="A12" t="s">
        <v>8</v>
      </c>
      <c r="B12" t="s">
        <v>142</v>
      </c>
      <c r="C12">
        <v>23</v>
      </c>
      <c r="D12">
        <v>132</v>
      </c>
      <c r="E12">
        <v>4</v>
      </c>
      <c r="F12">
        <v>6</v>
      </c>
      <c r="G12">
        <v>250</v>
      </c>
      <c r="H12" t="s">
        <v>134</v>
      </c>
      <c r="I12">
        <v>228</v>
      </c>
      <c r="J12">
        <v>4</v>
      </c>
      <c r="K12">
        <v>16</v>
      </c>
      <c r="L12">
        <v>54</v>
      </c>
      <c r="M12">
        <v>401</v>
      </c>
      <c r="N12">
        <v>12</v>
      </c>
      <c r="O12">
        <v>31</v>
      </c>
      <c r="P12">
        <v>277</v>
      </c>
      <c r="Q12">
        <v>403</v>
      </c>
      <c r="R12">
        <v>23</v>
      </c>
      <c r="S12">
        <v>35</v>
      </c>
      <c r="T12">
        <v>22</v>
      </c>
      <c r="U12">
        <v>30</v>
      </c>
      <c r="V12">
        <v>17</v>
      </c>
      <c r="W12">
        <v>5</v>
      </c>
      <c r="X12">
        <v>156</v>
      </c>
      <c r="Y12">
        <v>109</v>
      </c>
      <c r="Z12">
        <v>77</v>
      </c>
      <c r="AA12">
        <v>160</v>
      </c>
      <c r="AB12">
        <v>94</v>
      </c>
      <c r="AC12">
        <v>90</v>
      </c>
      <c r="AD12">
        <v>9</v>
      </c>
      <c r="AE12">
        <v>3</v>
      </c>
      <c r="AF12">
        <v>7</v>
      </c>
      <c r="AG12">
        <v>4</v>
      </c>
      <c r="AH12">
        <v>63</v>
      </c>
      <c r="AI12">
        <v>51</v>
      </c>
      <c r="AJ12" t="s">
        <v>134</v>
      </c>
      <c r="AK12">
        <v>132</v>
      </c>
      <c r="AL12">
        <v>137</v>
      </c>
      <c r="AM12">
        <v>0</v>
      </c>
      <c r="AN12">
        <v>18</v>
      </c>
      <c r="AO12">
        <v>7</v>
      </c>
      <c r="AP12">
        <v>70</v>
      </c>
      <c r="AQ12">
        <v>19</v>
      </c>
      <c r="AR12">
        <v>152</v>
      </c>
      <c r="AS12" t="s">
        <v>134</v>
      </c>
      <c r="AT12">
        <v>39</v>
      </c>
      <c r="AU12">
        <v>115</v>
      </c>
      <c r="AV12">
        <v>6</v>
      </c>
      <c r="AW12">
        <v>19</v>
      </c>
      <c r="AX12">
        <v>103</v>
      </c>
      <c r="AY12">
        <v>81</v>
      </c>
      <c r="AZ12">
        <v>0</v>
      </c>
      <c r="BA12">
        <v>34</v>
      </c>
    </row>
    <row r="13" spans="1:53" x14ac:dyDescent="0.75">
      <c r="A13" t="s">
        <v>9</v>
      </c>
      <c r="B13" t="s">
        <v>143</v>
      </c>
      <c r="C13">
        <v>0</v>
      </c>
      <c r="D13">
        <v>0</v>
      </c>
      <c r="E13">
        <v>0</v>
      </c>
      <c r="F13">
        <v>0</v>
      </c>
      <c r="G13">
        <v>0</v>
      </c>
      <c r="H13">
        <v>0</v>
      </c>
      <c r="I13">
        <v>0</v>
      </c>
      <c r="J13">
        <v>0</v>
      </c>
      <c r="K13">
        <v>0</v>
      </c>
      <c r="L13">
        <v>0</v>
      </c>
      <c r="M13">
        <v>907</v>
      </c>
      <c r="N13">
        <v>0</v>
      </c>
      <c r="O13">
        <v>0</v>
      </c>
      <c r="P13">
        <v>0</v>
      </c>
      <c r="Q13">
        <v>0</v>
      </c>
      <c r="R13">
        <v>29</v>
      </c>
      <c r="S13">
        <v>7</v>
      </c>
      <c r="T13">
        <v>0</v>
      </c>
      <c r="U13">
        <v>0</v>
      </c>
      <c r="V13">
        <v>0</v>
      </c>
      <c r="W13">
        <v>0</v>
      </c>
      <c r="X13">
        <v>0</v>
      </c>
      <c r="Y13">
        <v>0</v>
      </c>
      <c r="Z13">
        <v>0</v>
      </c>
      <c r="AA13">
        <v>0</v>
      </c>
      <c r="AB13">
        <v>0</v>
      </c>
      <c r="AC13">
        <v>0</v>
      </c>
      <c r="AD13">
        <v>0</v>
      </c>
      <c r="AE13">
        <v>0</v>
      </c>
      <c r="AF13">
        <v>0</v>
      </c>
      <c r="AG13">
        <v>346</v>
      </c>
      <c r="AH13">
        <v>0</v>
      </c>
      <c r="AI13">
        <v>0</v>
      </c>
      <c r="AJ13">
        <v>2</v>
      </c>
      <c r="AK13">
        <v>0</v>
      </c>
      <c r="AL13">
        <v>0</v>
      </c>
      <c r="AM13">
        <v>0</v>
      </c>
      <c r="AN13">
        <v>0</v>
      </c>
      <c r="AO13">
        <v>0</v>
      </c>
      <c r="AP13">
        <v>17</v>
      </c>
      <c r="AQ13">
        <v>0</v>
      </c>
      <c r="AR13">
        <v>0</v>
      </c>
      <c r="AS13">
        <v>0</v>
      </c>
      <c r="AT13">
        <v>0</v>
      </c>
      <c r="AU13">
        <v>0</v>
      </c>
      <c r="AV13">
        <v>43</v>
      </c>
      <c r="AW13">
        <v>0</v>
      </c>
      <c r="AX13">
        <v>0</v>
      </c>
      <c r="AY13">
        <v>0</v>
      </c>
      <c r="AZ13">
        <v>0</v>
      </c>
      <c r="BA13">
        <v>0</v>
      </c>
    </row>
    <row r="14" spans="1:53" x14ac:dyDescent="0.75">
      <c r="A14" t="s">
        <v>10</v>
      </c>
      <c r="B14" t="s">
        <v>144</v>
      </c>
      <c r="C14">
        <v>203</v>
      </c>
      <c r="D14">
        <v>133</v>
      </c>
      <c r="E14">
        <v>20</v>
      </c>
      <c r="F14">
        <v>28</v>
      </c>
      <c r="G14">
        <v>535</v>
      </c>
      <c r="H14">
        <v>4</v>
      </c>
      <c r="I14" t="s">
        <v>134</v>
      </c>
      <c r="J14" t="s">
        <v>134</v>
      </c>
      <c r="K14">
        <v>967</v>
      </c>
      <c r="L14">
        <v>127</v>
      </c>
      <c r="M14">
        <v>6244</v>
      </c>
      <c r="N14">
        <v>553</v>
      </c>
      <c r="O14">
        <v>144</v>
      </c>
      <c r="P14">
        <v>1517</v>
      </c>
      <c r="Q14">
        <v>750</v>
      </c>
      <c r="R14">
        <v>188</v>
      </c>
      <c r="S14">
        <v>111</v>
      </c>
      <c r="T14">
        <v>320</v>
      </c>
      <c r="U14">
        <v>242</v>
      </c>
      <c r="V14">
        <v>86</v>
      </c>
      <c r="W14">
        <v>20</v>
      </c>
      <c r="X14">
        <v>54</v>
      </c>
      <c r="Y14">
        <v>119</v>
      </c>
      <c r="Z14">
        <v>501</v>
      </c>
      <c r="AA14">
        <v>144</v>
      </c>
      <c r="AB14">
        <v>219</v>
      </c>
      <c r="AC14">
        <v>59</v>
      </c>
      <c r="AD14">
        <v>85</v>
      </c>
      <c r="AE14">
        <v>42</v>
      </c>
      <c r="AF14">
        <v>12</v>
      </c>
      <c r="AG14">
        <v>991</v>
      </c>
      <c r="AH14" t="s">
        <v>134</v>
      </c>
      <c r="AI14">
        <v>448</v>
      </c>
      <c r="AJ14">
        <v>320</v>
      </c>
      <c r="AK14">
        <v>587</v>
      </c>
      <c r="AL14">
        <v>1089</v>
      </c>
      <c r="AM14">
        <v>0.21</v>
      </c>
      <c r="AN14">
        <v>219</v>
      </c>
      <c r="AO14">
        <v>22</v>
      </c>
      <c r="AP14">
        <v>228</v>
      </c>
      <c r="AQ14">
        <v>90</v>
      </c>
      <c r="AR14">
        <v>300</v>
      </c>
      <c r="AS14">
        <v>16</v>
      </c>
      <c r="AT14">
        <v>104</v>
      </c>
      <c r="AU14">
        <v>3127</v>
      </c>
      <c r="AV14">
        <v>461</v>
      </c>
      <c r="AW14">
        <v>41</v>
      </c>
      <c r="AX14">
        <v>92</v>
      </c>
      <c r="AY14">
        <v>130</v>
      </c>
      <c r="AZ14">
        <v>20</v>
      </c>
      <c r="BA14">
        <v>32</v>
      </c>
    </row>
    <row r="15" spans="1:53" x14ac:dyDescent="0.75">
      <c r="A15" t="s">
        <v>115</v>
      </c>
      <c r="B15" t="s">
        <v>145</v>
      </c>
      <c r="C15">
        <v>0</v>
      </c>
      <c r="D15">
        <v>0</v>
      </c>
      <c r="E15">
        <v>0</v>
      </c>
      <c r="F15">
        <v>0</v>
      </c>
      <c r="G15">
        <v>0</v>
      </c>
      <c r="H15">
        <v>0</v>
      </c>
      <c r="I15">
        <v>0</v>
      </c>
      <c r="J15">
        <v>0</v>
      </c>
      <c r="K15">
        <v>76</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22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361</v>
      </c>
      <c r="D16">
        <v>657</v>
      </c>
      <c r="E16">
        <v>24</v>
      </c>
      <c r="F16">
        <v>34.299999999999997</v>
      </c>
      <c r="G16">
        <v>882</v>
      </c>
      <c r="H16">
        <v>212</v>
      </c>
      <c r="I16">
        <v>967</v>
      </c>
      <c r="J16">
        <v>81</v>
      </c>
      <c r="K16">
        <v>1562</v>
      </c>
      <c r="L16">
        <v>454</v>
      </c>
      <c r="M16">
        <v>11709</v>
      </c>
      <c r="N16">
        <v>1782</v>
      </c>
      <c r="O16">
        <v>201</v>
      </c>
      <c r="P16">
        <v>1812</v>
      </c>
      <c r="Q16">
        <v>1411</v>
      </c>
      <c r="R16">
        <v>304</v>
      </c>
      <c r="S16">
        <v>695</v>
      </c>
      <c r="T16">
        <v>1515</v>
      </c>
      <c r="U16">
        <v>721</v>
      </c>
      <c r="V16">
        <v>2911</v>
      </c>
      <c r="W16">
        <v>1991</v>
      </c>
      <c r="X16">
        <v>283</v>
      </c>
      <c r="Y16">
        <v>596</v>
      </c>
      <c r="Z16">
        <v>663</v>
      </c>
      <c r="AA16">
        <v>800</v>
      </c>
      <c r="AB16">
        <v>1338</v>
      </c>
      <c r="AC16">
        <v>149</v>
      </c>
      <c r="AD16">
        <v>638</v>
      </c>
      <c r="AE16">
        <v>781</v>
      </c>
      <c r="AF16">
        <v>862</v>
      </c>
      <c r="AG16">
        <v>1470</v>
      </c>
      <c r="AH16">
        <v>178</v>
      </c>
      <c r="AI16">
        <v>502</v>
      </c>
      <c r="AJ16">
        <v>1304</v>
      </c>
      <c r="AK16">
        <v>3193</v>
      </c>
      <c r="AL16">
        <v>1630</v>
      </c>
      <c r="AM16">
        <v>1048.21</v>
      </c>
      <c r="AN16">
        <v>374</v>
      </c>
      <c r="AO16">
        <v>2986</v>
      </c>
      <c r="AP16">
        <v>2499</v>
      </c>
      <c r="AQ16">
        <v>123</v>
      </c>
      <c r="AR16">
        <v>631</v>
      </c>
      <c r="AS16">
        <v>842</v>
      </c>
      <c r="AT16">
        <v>864</v>
      </c>
      <c r="AU16">
        <v>11421</v>
      </c>
      <c r="AV16">
        <v>604</v>
      </c>
      <c r="AW16">
        <v>168</v>
      </c>
      <c r="AX16">
        <v>4078</v>
      </c>
      <c r="AY16">
        <v>413</v>
      </c>
      <c r="AZ16">
        <v>605</v>
      </c>
      <c r="BA16">
        <v>442</v>
      </c>
    </row>
    <row r="17" spans="1:53" x14ac:dyDescent="0.75">
      <c r="A17" t="s">
        <v>14</v>
      </c>
      <c r="B17" t="s">
        <v>146</v>
      </c>
      <c r="C17">
        <v>22</v>
      </c>
      <c r="D17">
        <v>74</v>
      </c>
      <c r="E17">
        <v>0</v>
      </c>
      <c r="F17">
        <v>0</v>
      </c>
      <c r="G17">
        <v>32</v>
      </c>
      <c r="H17">
        <v>-1</v>
      </c>
      <c r="I17">
        <v>0</v>
      </c>
      <c r="J17">
        <v>-0.19</v>
      </c>
      <c r="K17">
        <v>-2</v>
      </c>
      <c r="L17">
        <v>0.18</v>
      </c>
      <c r="M17">
        <v>-41</v>
      </c>
      <c r="N17">
        <v>1</v>
      </c>
      <c r="O17">
        <v>30</v>
      </c>
      <c r="P17">
        <v>184</v>
      </c>
      <c r="Q17">
        <v>6</v>
      </c>
      <c r="R17">
        <v>15</v>
      </c>
      <c r="S17">
        <v>5</v>
      </c>
      <c r="T17">
        <v>23</v>
      </c>
      <c r="U17">
        <v>35</v>
      </c>
      <c r="V17">
        <v>0</v>
      </c>
      <c r="W17">
        <v>0.41</v>
      </c>
      <c r="X17">
        <v>21</v>
      </c>
      <c r="Y17">
        <v>16</v>
      </c>
      <c r="Z17">
        <v>78</v>
      </c>
      <c r="AA17">
        <v>9</v>
      </c>
      <c r="AB17">
        <v>27</v>
      </c>
      <c r="AC17">
        <v>0</v>
      </c>
      <c r="AD17">
        <v>0</v>
      </c>
      <c r="AE17">
        <v>20</v>
      </c>
      <c r="AF17">
        <v>0</v>
      </c>
      <c r="AG17">
        <v>-2</v>
      </c>
      <c r="AH17">
        <v>5</v>
      </c>
      <c r="AI17">
        <v>43</v>
      </c>
      <c r="AJ17">
        <v>-2</v>
      </c>
      <c r="AK17">
        <v>85</v>
      </c>
      <c r="AL17">
        <v>23</v>
      </c>
      <c r="AM17" t="s">
        <v>134</v>
      </c>
      <c r="AN17">
        <v>0.33</v>
      </c>
      <c r="AO17">
        <v>2</v>
      </c>
      <c r="AP17">
        <v>1</v>
      </c>
      <c r="AQ17">
        <v>0</v>
      </c>
      <c r="AR17">
        <v>5</v>
      </c>
      <c r="AS17">
        <v>0</v>
      </c>
      <c r="AT17">
        <v>0.02</v>
      </c>
      <c r="AU17">
        <v>29</v>
      </c>
      <c r="AV17" t="s">
        <v>134</v>
      </c>
      <c r="AW17">
        <v>0.15</v>
      </c>
      <c r="AX17">
        <v>5</v>
      </c>
      <c r="AY17">
        <v>2</v>
      </c>
      <c r="AZ17">
        <v>8</v>
      </c>
      <c r="BA17">
        <v>11</v>
      </c>
    </row>
    <row r="18" spans="1:53" x14ac:dyDescent="0.75">
      <c r="A18" t="s">
        <v>147</v>
      </c>
      <c r="B18" t="s">
        <v>131</v>
      </c>
      <c r="C18">
        <v>3054</v>
      </c>
      <c r="D18">
        <v>20214</v>
      </c>
      <c r="E18">
        <v>34</v>
      </c>
      <c r="F18">
        <v>410.3</v>
      </c>
      <c r="G18">
        <v>7734</v>
      </c>
      <c r="H18">
        <v>4016</v>
      </c>
      <c r="I18">
        <v>11540</v>
      </c>
      <c r="J18">
        <v>502.81</v>
      </c>
      <c r="K18">
        <v>10731</v>
      </c>
      <c r="L18">
        <v>5621.18</v>
      </c>
      <c r="M18">
        <v>20968</v>
      </c>
      <c r="N18">
        <v>4797</v>
      </c>
      <c r="O18">
        <v>3681</v>
      </c>
      <c r="P18">
        <v>24309</v>
      </c>
      <c r="Q18">
        <v>11811</v>
      </c>
      <c r="R18">
        <v>1001</v>
      </c>
      <c r="S18">
        <v>1156.01</v>
      </c>
      <c r="T18">
        <v>14048</v>
      </c>
      <c r="U18">
        <v>7171</v>
      </c>
      <c r="V18">
        <v>5449</v>
      </c>
      <c r="W18">
        <v>4703.41</v>
      </c>
      <c r="X18">
        <v>9042</v>
      </c>
      <c r="Y18">
        <v>907.3</v>
      </c>
      <c r="Z18">
        <v>1994</v>
      </c>
      <c r="AA18">
        <v>10700</v>
      </c>
      <c r="AB18">
        <v>4583</v>
      </c>
      <c r="AC18">
        <v>6392.07</v>
      </c>
      <c r="AD18">
        <v>5882</v>
      </c>
      <c r="AE18">
        <v>1898.02</v>
      </c>
      <c r="AF18">
        <v>3399</v>
      </c>
      <c r="AG18">
        <v>3728</v>
      </c>
      <c r="AH18">
        <v>1509</v>
      </c>
      <c r="AI18">
        <v>5833</v>
      </c>
      <c r="AJ18">
        <v>3270</v>
      </c>
      <c r="AK18">
        <v>10834</v>
      </c>
      <c r="AL18">
        <v>10923</v>
      </c>
      <c r="AM18">
        <v>3145.21</v>
      </c>
      <c r="AN18">
        <v>12074.33</v>
      </c>
      <c r="AO18">
        <v>7922</v>
      </c>
      <c r="AP18">
        <v>4604</v>
      </c>
      <c r="AQ18">
        <v>925</v>
      </c>
      <c r="AR18">
        <v>8661</v>
      </c>
      <c r="AS18">
        <v>1211</v>
      </c>
      <c r="AT18">
        <v>6986.02</v>
      </c>
      <c r="AU18">
        <v>50510</v>
      </c>
      <c r="AV18">
        <v>3195</v>
      </c>
      <c r="AW18">
        <v>168.47</v>
      </c>
      <c r="AX18">
        <v>7008</v>
      </c>
      <c r="AY18">
        <v>5896</v>
      </c>
      <c r="AZ18">
        <v>3521</v>
      </c>
      <c r="BA18">
        <v>5318</v>
      </c>
    </row>
    <row r="19" spans="1:53" x14ac:dyDescent="0.75">
      <c r="A19" t="s">
        <v>148</v>
      </c>
      <c r="B19" t="s">
        <v>131</v>
      </c>
      <c r="C19" s="2">
        <v>3.2733224222580848E-4</v>
      </c>
      <c r="D19" s="2">
        <v>4.3225517960947535E-3</v>
      </c>
      <c r="E19" s="2">
        <v>2.8571428571428581E-2</v>
      </c>
      <c r="F19" s="2">
        <v>4.1262135922329746E-3</v>
      </c>
      <c r="G19" s="2">
        <v>1.9240906694781179E-2</v>
      </c>
      <c r="H19" s="2">
        <v>2.4894199651481763E-4</v>
      </c>
      <c r="I19">
        <v>0</v>
      </c>
      <c r="J19">
        <v>1.7949218749999996E-2</v>
      </c>
      <c r="K19">
        <v>5.5881531153956221E-4</v>
      </c>
      <c r="L19">
        <v>3.2367063844918054E-4</v>
      </c>
      <c r="M19">
        <v>2.7584894892038747E-3</v>
      </c>
      <c r="N19">
        <v>6.2499999999998668E-4</v>
      </c>
      <c r="O19">
        <v>5.4303556882973059E-4</v>
      </c>
      <c r="P19">
        <v>8.2280824453828671E-5</v>
      </c>
      <c r="Q19">
        <v>6.4763527907967244E-3</v>
      </c>
      <c r="R19">
        <v>2.9880478087649376E-3</v>
      </c>
      <c r="S19">
        <v>8.6505190310948166E-6</v>
      </c>
      <c r="T19">
        <v>4.9804340092496346E-4</v>
      </c>
      <c r="U19">
        <v>0</v>
      </c>
      <c r="V19">
        <v>0</v>
      </c>
      <c r="W19">
        <v>1.2542517006808307E-4</v>
      </c>
      <c r="X19">
        <v>1.1058277120423732E-4</v>
      </c>
      <c r="Y19">
        <v>1.8701870187018965E-3</v>
      </c>
      <c r="Z19">
        <v>1.2696800406297504E-2</v>
      </c>
      <c r="AA19">
        <v>8.2924990576704882E-3</v>
      </c>
      <c r="AB19">
        <v>4.3620501635766029E-4</v>
      </c>
      <c r="AC19">
        <v>1.6742293850713352E-4</v>
      </c>
      <c r="AD19">
        <v>2.3858214042262738E-3</v>
      </c>
      <c r="AE19">
        <v>1.0537407797661658E-5</v>
      </c>
      <c r="AF19">
        <v>8.818342151675207E-4</v>
      </c>
      <c r="AG19">
        <v>2.6831231553536838E-4</v>
      </c>
      <c r="AH19">
        <v>0</v>
      </c>
      <c r="AI19">
        <v>2.7505587072373938E-3</v>
      </c>
      <c r="AJ19">
        <v>3.6563071297989191E-3</v>
      </c>
      <c r="AK19">
        <v>4.2639970337412514E-3</v>
      </c>
      <c r="AL19">
        <v>0</v>
      </c>
      <c r="AM19">
        <v>3.1784273777024641E-4</v>
      </c>
      <c r="AN19">
        <v>1.0706267922982349E-2</v>
      </c>
      <c r="AO19">
        <v>2.5252525252517088E-4</v>
      </c>
      <c r="AP19">
        <v>0</v>
      </c>
      <c r="AQ19">
        <v>1.0799136069113979E-3</v>
      </c>
      <c r="AR19">
        <v>4.7563805104409163E-3</v>
      </c>
      <c r="AS19">
        <v>3.2921810699588772E-3</v>
      </c>
      <c r="AT19">
        <v>9.1029900332226799E-3</v>
      </c>
      <c r="AU19">
        <v>0</v>
      </c>
      <c r="AV19">
        <v>1.5625000000000222E-3</v>
      </c>
      <c r="AW19">
        <v>3.1360946745562224E-3</v>
      </c>
      <c r="AX19">
        <v>1.4267370523612932E-4</v>
      </c>
      <c r="AY19">
        <v>3.3909799932185791E-4</v>
      </c>
      <c r="AZ19">
        <v>2.8392958546274993E-4</v>
      </c>
      <c r="BA19">
        <v>1.8807598269710013E-4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4978</v>
      </c>
      <c r="D22">
        <v>11682</v>
      </c>
      <c r="E22">
        <v>969</v>
      </c>
      <c r="F22">
        <v>1019</v>
      </c>
      <c r="G22">
        <v>10590</v>
      </c>
      <c r="H22">
        <v>2471</v>
      </c>
      <c r="I22">
        <v>7863</v>
      </c>
      <c r="J22">
        <v>456</v>
      </c>
      <c r="K22">
        <v>8085</v>
      </c>
      <c r="L22">
        <v>4719</v>
      </c>
      <c r="M22">
        <v>22348</v>
      </c>
      <c r="N22">
        <v>4875</v>
      </c>
      <c r="O22">
        <v>2249</v>
      </c>
      <c r="P22">
        <v>24488</v>
      </c>
      <c r="Q22">
        <v>12810</v>
      </c>
      <c r="R22">
        <v>768</v>
      </c>
      <c r="S22">
        <v>1961</v>
      </c>
      <c r="T22">
        <v>11016</v>
      </c>
      <c r="U22">
        <v>8220</v>
      </c>
      <c r="V22">
        <v>4393</v>
      </c>
      <c r="W22">
        <v>3823</v>
      </c>
      <c r="X22">
        <v>9452</v>
      </c>
      <c r="Y22">
        <v>962</v>
      </c>
      <c r="Z22">
        <v>4476</v>
      </c>
      <c r="AA22">
        <v>7968</v>
      </c>
      <c r="AB22">
        <v>5384</v>
      </c>
      <c r="AC22">
        <v>4929</v>
      </c>
      <c r="AD22">
        <v>6684</v>
      </c>
      <c r="AE22">
        <v>1197</v>
      </c>
      <c r="AF22">
        <v>2834</v>
      </c>
      <c r="AG22">
        <v>3405</v>
      </c>
      <c r="AH22">
        <v>908</v>
      </c>
      <c r="AI22">
        <v>6233</v>
      </c>
      <c r="AJ22">
        <v>2563</v>
      </c>
      <c r="AK22">
        <v>12647</v>
      </c>
      <c r="AL22">
        <v>11815</v>
      </c>
      <c r="AM22">
        <v>2256</v>
      </c>
      <c r="AN22">
        <v>12087</v>
      </c>
      <c r="AO22">
        <v>6285</v>
      </c>
      <c r="AP22">
        <v>4068</v>
      </c>
      <c r="AQ22">
        <v>670</v>
      </c>
      <c r="AR22">
        <v>7292</v>
      </c>
      <c r="AS22">
        <v>1111</v>
      </c>
      <c r="AT22">
        <v>9402</v>
      </c>
      <c r="AU22">
        <v>45716</v>
      </c>
      <c r="AV22">
        <v>2797</v>
      </c>
      <c r="AW22">
        <v>430</v>
      </c>
      <c r="AX22">
        <v>6436</v>
      </c>
      <c r="AY22">
        <v>5693</v>
      </c>
      <c r="AZ22">
        <v>1337</v>
      </c>
      <c r="BA22">
        <v>5979</v>
      </c>
    </row>
    <row r="23" spans="1:53" x14ac:dyDescent="0.75">
      <c r="A23" t="s">
        <v>150</v>
      </c>
      <c r="B23" t="s">
        <v>151</v>
      </c>
      <c r="C23">
        <v>142.89999999999998</v>
      </c>
      <c r="D23">
        <v>123.2</v>
      </c>
      <c r="E23">
        <v>162.89999999999998</v>
      </c>
      <c r="F23">
        <v>129.60000000000002</v>
      </c>
      <c r="G23">
        <v>107.30000000000001</v>
      </c>
      <c r="H23">
        <v>101.19999999999999</v>
      </c>
      <c r="I23">
        <v>117</v>
      </c>
      <c r="J23">
        <v>210.5</v>
      </c>
      <c r="K23">
        <v>125.7</v>
      </c>
      <c r="L23">
        <v>101.6</v>
      </c>
      <c r="M23">
        <v>270.3</v>
      </c>
      <c r="N23">
        <v>124.39999999999999</v>
      </c>
      <c r="O23">
        <v>238.70000000000002</v>
      </c>
      <c r="P23">
        <v>137.4</v>
      </c>
      <c r="Q23">
        <v>115.8</v>
      </c>
      <c r="R23">
        <v>367.5</v>
      </c>
      <c r="S23">
        <v>92.5</v>
      </c>
      <c r="T23">
        <v>116.1</v>
      </c>
      <c r="U23">
        <v>108</v>
      </c>
      <c r="V23">
        <v>104.80000000000001</v>
      </c>
      <c r="W23">
        <v>110.60000000000001</v>
      </c>
      <c r="X23">
        <v>87.899999999999991</v>
      </c>
      <c r="Y23">
        <v>200</v>
      </c>
      <c r="Z23">
        <v>221.5</v>
      </c>
      <c r="AA23">
        <v>137.10000000000002</v>
      </c>
      <c r="AB23">
        <v>127</v>
      </c>
      <c r="AC23">
        <v>111.4</v>
      </c>
      <c r="AD23">
        <v>123.3</v>
      </c>
      <c r="AE23">
        <v>107.69999999999999</v>
      </c>
      <c r="AF23">
        <v>97.2</v>
      </c>
      <c r="AG23">
        <v>140.29999999999998</v>
      </c>
      <c r="AH23">
        <v>198.9</v>
      </c>
      <c r="AI23">
        <v>158.1</v>
      </c>
      <c r="AJ23">
        <v>103.4</v>
      </c>
      <c r="AK23">
        <v>199.20000000000002</v>
      </c>
      <c r="AL23">
        <v>115.60000000000001</v>
      </c>
      <c r="AM23">
        <v>81.599999999999994</v>
      </c>
      <c r="AN23">
        <v>112</v>
      </c>
      <c r="AO23">
        <v>102.6</v>
      </c>
      <c r="AP23">
        <v>101.89999999999999</v>
      </c>
      <c r="AQ23">
        <v>225.10000000000002</v>
      </c>
      <c r="AR23">
        <v>111.30000000000001</v>
      </c>
      <c r="AS23">
        <v>106.7</v>
      </c>
      <c r="AT23">
        <v>106.7</v>
      </c>
      <c r="AU23">
        <v>111.30000000000001</v>
      </c>
      <c r="AV23">
        <v>95.199999999999989</v>
      </c>
      <c r="AW23">
        <v>177.89999999999998</v>
      </c>
      <c r="AX23">
        <v>95.5</v>
      </c>
      <c r="AY23">
        <v>129.70000000000002</v>
      </c>
      <c r="AZ23">
        <v>86.4</v>
      </c>
      <c r="BA23">
        <v>100.3</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11862-555B-43C6-975D-1AABB786400D}">
  <dimension ref="A1:BA23"/>
  <sheetViews>
    <sheetView workbookViewId="0">
      <selection activeCell="F19" sqref="F19"/>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3774</v>
      </c>
      <c r="D2">
        <v>23324</v>
      </c>
      <c r="E2">
        <v>38</v>
      </c>
      <c r="F2">
        <v>582</v>
      </c>
      <c r="G2">
        <v>9956</v>
      </c>
      <c r="H2">
        <v>5360</v>
      </c>
      <c r="I2">
        <v>13815</v>
      </c>
      <c r="J2">
        <v>635</v>
      </c>
      <c r="K2">
        <v>12442</v>
      </c>
      <c r="L2">
        <v>6795</v>
      </c>
      <c r="M2">
        <v>25826</v>
      </c>
      <c r="N2">
        <v>5697</v>
      </c>
      <c r="O2">
        <v>4106</v>
      </c>
      <c r="P2">
        <v>28445</v>
      </c>
      <c r="Q2">
        <v>14488</v>
      </c>
      <c r="R2">
        <v>966</v>
      </c>
      <c r="S2">
        <v>1447</v>
      </c>
      <c r="T2">
        <v>16711</v>
      </c>
      <c r="U2">
        <v>8953</v>
      </c>
      <c r="V2">
        <v>6226</v>
      </c>
      <c r="W2">
        <v>5814</v>
      </c>
      <c r="X2">
        <v>10802</v>
      </c>
      <c r="Y2">
        <v>1033</v>
      </c>
      <c r="Z2">
        <v>2228</v>
      </c>
      <c r="AA2">
        <v>11474</v>
      </c>
      <c r="AB2">
        <v>5657</v>
      </c>
      <c r="AC2">
        <v>7990</v>
      </c>
      <c r="AD2">
        <v>6928</v>
      </c>
      <c r="AE2">
        <v>2213</v>
      </c>
      <c r="AF2">
        <v>3792</v>
      </c>
      <c r="AG2">
        <v>4356</v>
      </c>
      <c r="AH2">
        <v>1459</v>
      </c>
      <c r="AI2">
        <v>6973</v>
      </c>
      <c r="AJ2">
        <v>3725</v>
      </c>
      <c r="AK2">
        <v>12196</v>
      </c>
      <c r="AL2">
        <v>13911</v>
      </c>
      <c r="AM2">
        <v>3325.24</v>
      </c>
      <c r="AN2">
        <v>12629</v>
      </c>
      <c r="AO2">
        <v>9730</v>
      </c>
      <c r="AP2">
        <v>5289</v>
      </c>
      <c r="AQ2">
        <v>890</v>
      </c>
      <c r="AR2">
        <v>10047</v>
      </c>
      <c r="AS2">
        <v>1488</v>
      </c>
      <c r="AT2">
        <v>7754</v>
      </c>
      <c r="AU2">
        <v>58841</v>
      </c>
      <c r="AV2">
        <v>3775</v>
      </c>
      <c r="AW2">
        <v>213</v>
      </c>
      <c r="AX2">
        <v>9466</v>
      </c>
      <c r="AY2">
        <v>7077</v>
      </c>
      <c r="AZ2">
        <v>4190</v>
      </c>
      <c r="BA2">
        <v>6505</v>
      </c>
    </row>
    <row r="3" spans="1:53" x14ac:dyDescent="0.75">
      <c r="A3" t="s">
        <v>1</v>
      </c>
      <c r="B3" t="s">
        <v>132</v>
      </c>
      <c r="C3">
        <v>434</v>
      </c>
      <c r="D3">
        <v>2083</v>
      </c>
      <c r="E3">
        <v>0</v>
      </c>
      <c r="F3">
        <v>-2</v>
      </c>
      <c r="G3">
        <v>122</v>
      </c>
      <c r="H3">
        <v>4699</v>
      </c>
      <c r="I3">
        <v>2116</v>
      </c>
      <c r="J3">
        <v>66</v>
      </c>
      <c r="K3">
        <v>1423</v>
      </c>
      <c r="L3">
        <v>2115</v>
      </c>
      <c r="M3">
        <v>16</v>
      </c>
      <c r="N3">
        <v>1838</v>
      </c>
      <c r="O3">
        <v>0</v>
      </c>
      <c r="P3">
        <v>1314</v>
      </c>
      <c r="Q3">
        <v>2614</v>
      </c>
      <c r="R3">
        <v>0</v>
      </c>
      <c r="S3" t="s">
        <v>134</v>
      </c>
      <c r="T3">
        <v>2897</v>
      </c>
      <c r="U3">
        <v>4637</v>
      </c>
      <c r="V3">
        <v>2375</v>
      </c>
      <c r="W3">
        <v>2306</v>
      </c>
      <c r="X3">
        <v>760</v>
      </c>
      <c r="Y3">
        <v>2</v>
      </c>
      <c r="Z3">
        <v>0</v>
      </c>
      <c r="AA3">
        <v>2452</v>
      </c>
      <c r="AB3">
        <v>1137</v>
      </c>
      <c r="AC3">
        <v>569</v>
      </c>
      <c r="AD3">
        <v>4209</v>
      </c>
      <c r="AE3">
        <v>1048</v>
      </c>
      <c r="AF3">
        <v>1955</v>
      </c>
      <c r="AG3">
        <v>268</v>
      </c>
      <c r="AH3">
        <v>0</v>
      </c>
      <c r="AI3">
        <v>0</v>
      </c>
      <c r="AJ3">
        <v>809</v>
      </c>
      <c r="AK3">
        <v>0</v>
      </c>
      <c r="AL3">
        <v>2474</v>
      </c>
      <c r="AM3">
        <v>2033</v>
      </c>
      <c r="AN3">
        <v>3133</v>
      </c>
      <c r="AO3">
        <v>1038</v>
      </c>
      <c r="AP3">
        <v>0</v>
      </c>
      <c r="AQ3">
        <v>0</v>
      </c>
      <c r="AR3">
        <v>1830</v>
      </c>
      <c r="AS3">
        <v>195</v>
      </c>
      <c r="AT3">
        <v>1968</v>
      </c>
      <c r="AU3">
        <v>8314</v>
      </c>
      <c r="AV3">
        <v>1966</v>
      </c>
      <c r="AW3">
        <v>0</v>
      </c>
      <c r="AX3">
        <v>455</v>
      </c>
      <c r="AY3">
        <v>2750</v>
      </c>
      <c r="AZ3">
        <v>3310</v>
      </c>
      <c r="BA3">
        <v>4457</v>
      </c>
    </row>
    <row r="4" spans="1:53" x14ac:dyDescent="0.75">
      <c r="A4" t="s">
        <v>2</v>
      </c>
      <c r="B4" t="s">
        <v>133</v>
      </c>
      <c r="C4">
        <v>8</v>
      </c>
      <c r="D4">
        <v>6</v>
      </c>
      <c r="E4" t="s">
        <v>134</v>
      </c>
      <c r="F4" t="s">
        <v>134</v>
      </c>
      <c r="G4">
        <v>21</v>
      </c>
      <c r="H4">
        <v>10</v>
      </c>
      <c r="I4">
        <v>2</v>
      </c>
      <c r="J4">
        <v>69</v>
      </c>
      <c r="K4">
        <v>3</v>
      </c>
      <c r="L4">
        <v>4</v>
      </c>
      <c r="M4">
        <v>5</v>
      </c>
      <c r="N4" t="s">
        <v>134</v>
      </c>
      <c r="O4" t="s">
        <v>134</v>
      </c>
      <c r="P4">
        <v>51</v>
      </c>
      <c r="Q4">
        <v>15</v>
      </c>
      <c r="R4">
        <v>629</v>
      </c>
      <c r="S4">
        <v>0.01</v>
      </c>
      <c r="T4">
        <v>1</v>
      </c>
      <c r="U4">
        <v>9</v>
      </c>
      <c r="V4">
        <v>9</v>
      </c>
      <c r="W4" t="s">
        <v>134</v>
      </c>
      <c r="X4" t="s">
        <v>134</v>
      </c>
      <c r="Y4">
        <v>1</v>
      </c>
      <c r="Z4">
        <v>1</v>
      </c>
      <c r="AA4">
        <v>7</v>
      </c>
      <c r="AB4">
        <v>5</v>
      </c>
      <c r="AC4">
        <v>0.38</v>
      </c>
      <c r="AD4">
        <v>6</v>
      </c>
      <c r="AE4" t="s">
        <v>134</v>
      </c>
      <c r="AF4" t="s">
        <v>134</v>
      </c>
      <c r="AG4">
        <v>1</v>
      </c>
      <c r="AH4" t="s">
        <v>134</v>
      </c>
      <c r="AI4" t="s">
        <v>134</v>
      </c>
      <c r="AJ4" t="s">
        <v>134</v>
      </c>
      <c r="AK4">
        <v>14</v>
      </c>
      <c r="AL4">
        <v>12</v>
      </c>
      <c r="AM4">
        <v>2</v>
      </c>
      <c r="AN4">
        <v>10</v>
      </c>
      <c r="AO4">
        <v>3</v>
      </c>
      <c r="AP4" t="s">
        <v>134</v>
      </c>
      <c r="AQ4" t="s">
        <v>134</v>
      </c>
      <c r="AR4" t="s">
        <v>134</v>
      </c>
      <c r="AS4">
        <v>7</v>
      </c>
      <c r="AT4">
        <v>17</v>
      </c>
      <c r="AU4">
        <v>17</v>
      </c>
      <c r="AV4">
        <v>2</v>
      </c>
      <c r="AW4" t="s">
        <v>134</v>
      </c>
      <c r="AX4">
        <v>2</v>
      </c>
      <c r="AY4" t="s">
        <v>134</v>
      </c>
      <c r="AZ4">
        <v>2</v>
      </c>
      <c r="BA4">
        <v>6</v>
      </c>
    </row>
    <row r="5" spans="1:53" x14ac:dyDescent="0.75">
      <c r="A5" t="s">
        <v>3</v>
      </c>
      <c r="B5" t="s">
        <v>135</v>
      </c>
      <c r="C5">
        <v>0</v>
      </c>
      <c r="D5">
        <v>0</v>
      </c>
      <c r="E5">
        <v>0</v>
      </c>
      <c r="F5">
        <v>0</v>
      </c>
      <c r="G5">
        <v>0</v>
      </c>
      <c r="H5">
        <v>0</v>
      </c>
      <c r="I5">
        <v>0</v>
      </c>
      <c r="J5">
        <v>0</v>
      </c>
      <c r="K5">
        <v>0</v>
      </c>
      <c r="L5">
        <v>0</v>
      </c>
      <c r="M5">
        <v>0</v>
      </c>
      <c r="N5">
        <v>0</v>
      </c>
      <c r="O5">
        <v>0</v>
      </c>
      <c r="P5">
        <v>114</v>
      </c>
      <c r="Q5" t="s">
        <v>134</v>
      </c>
      <c r="R5">
        <v>0</v>
      </c>
      <c r="S5">
        <v>0</v>
      </c>
      <c r="T5">
        <v>0</v>
      </c>
      <c r="U5">
        <v>0</v>
      </c>
      <c r="V5">
        <v>0</v>
      </c>
      <c r="W5">
        <v>0</v>
      </c>
      <c r="X5">
        <v>219</v>
      </c>
      <c r="Y5">
        <v>0</v>
      </c>
      <c r="Z5">
        <v>0</v>
      </c>
      <c r="AA5">
        <v>165</v>
      </c>
      <c r="AB5">
        <v>0</v>
      </c>
      <c r="AC5">
        <v>0</v>
      </c>
      <c r="AD5">
        <v>0</v>
      </c>
      <c r="AE5">
        <v>41</v>
      </c>
      <c r="AF5">
        <v>0</v>
      </c>
      <c r="AG5">
        <v>0</v>
      </c>
      <c r="AH5">
        <v>0</v>
      </c>
      <c r="AI5">
        <v>0</v>
      </c>
      <c r="AJ5">
        <v>0</v>
      </c>
      <c r="AK5">
        <v>0</v>
      </c>
      <c r="AL5">
        <v>0</v>
      </c>
      <c r="AM5">
        <v>0</v>
      </c>
      <c r="AN5" t="s">
        <v>134</v>
      </c>
      <c r="AO5">
        <v>0</v>
      </c>
      <c r="AP5">
        <v>0</v>
      </c>
      <c r="AQ5">
        <v>0</v>
      </c>
      <c r="AR5">
        <v>0</v>
      </c>
      <c r="AS5">
        <v>0</v>
      </c>
      <c r="AT5">
        <v>0</v>
      </c>
      <c r="AU5">
        <v>5</v>
      </c>
      <c r="AV5">
        <v>0</v>
      </c>
      <c r="AW5">
        <v>0</v>
      </c>
      <c r="AX5">
        <v>0</v>
      </c>
      <c r="AY5">
        <v>8</v>
      </c>
      <c r="AZ5">
        <v>0</v>
      </c>
      <c r="BA5">
        <v>0</v>
      </c>
    </row>
    <row r="6" spans="1:53" x14ac:dyDescent="0.75">
      <c r="A6" t="s">
        <v>4</v>
      </c>
      <c r="B6" t="s">
        <v>136</v>
      </c>
      <c r="C6">
        <v>1585</v>
      </c>
      <c r="D6">
        <v>13836</v>
      </c>
      <c r="E6">
        <v>11</v>
      </c>
      <c r="F6">
        <v>523</v>
      </c>
      <c r="G6">
        <v>6278</v>
      </c>
      <c r="H6">
        <v>382</v>
      </c>
      <c r="I6">
        <v>6561</v>
      </c>
      <c r="J6">
        <v>371</v>
      </c>
      <c r="K6">
        <v>6318</v>
      </c>
      <c r="L6">
        <v>2824</v>
      </c>
      <c r="M6">
        <v>11095</v>
      </c>
      <c r="N6">
        <v>1891</v>
      </c>
      <c r="O6">
        <v>2278</v>
      </c>
      <c r="P6">
        <v>22062</v>
      </c>
      <c r="Q6">
        <v>6670</v>
      </c>
      <c r="R6">
        <v>0</v>
      </c>
      <c r="S6">
        <v>549</v>
      </c>
      <c r="T6">
        <v>3627</v>
      </c>
      <c r="U6">
        <v>3197</v>
      </c>
      <c r="V6">
        <v>1296</v>
      </c>
      <c r="W6">
        <v>837</v>
      </c>
      <c r="X6">
        <v>7752</v>
      </c>
      <c r="Y6">
        <v>320</v>
      </c>
      <c r="Z6">
        <v>1406</v>
      </c>
      <c r="AA6">
        <v>5760</v>
      </c>
      <c r="AB6">
        <v>1849</v>
      </c>
      <c r="AC6">
        <v>6203</v>
      </c>
      <c r="AD6">
        <v>1238</v>
      </c>
      <c r="AE6">
        <v>81</v>
      </c>
      <c r="AF6">
        <v>396</v>
      </c>
      <c r="AG6">
        <v>2488</v>
      </c>
      <c r="AH6">
        <v>460</v>
      </c>
      <c r="AI6">
        <v>3779</v>
      </c>
      <c r="AJ6">
        <v>1480</v>
      </c>
      <c r="AK6">
        <v>6181</v>
      </c>
      <c r="AL6">
        <v>5701</v>
      </c>
      <c r="AM6">
        <v>231</v>
      </c>
      <c r="AN6">
        <v>7448</v>
      </c>
      <c r="AO6">
        <v>5905</v>
      </c>
      <c r="AP6">
        <v>2298</v>
      </c>
      <c r="AQ6">
        <v>751</v>
      </c>
      <c r="AR6">
        <v>2604</v>
      </c>
      <c r="AS6">
        <v>331</v>
      </c>
      <c r="AT6">
        <v>1560</v>
      </c>
      <c r="AU6">
        <v>33905</v>
      </c>
      <c r="AV6">
        <v>1191</v>
      </c>
      <c r="AW6">
        <v>0.12</v>
      </c>
      <c r="AX6">
        <v>1843</v>
      </c>
      <c r="AY6">
        <v>2920</v>
      </c>
      <c r="AZ6">
        <v>223</v>
      </c>
      <c r="BA6">
        <v>1498</v>
      </c>
    </row>
    <row r="7" spans="1:53" x14ac:dyDescent="0.75">
      <c r="A7" t="s">
        <v>5</v>
      </c>
      <c r="B7" t="s">
        <v>137</v>
      </c>
      <c r="C7">
        <v>0</v>
      </c>
      <c r="D7">
        <v>59</v>
      </c>
      <c r="E7">
        <v>0</v>
      </c>
      <c r="F7">
        <v>19</v>
      </c>
      <c r="G7">
        <v>0</v>
      </c>
      <c r="H7">
        <v>2</v>
      </c>
      <c r="I7" t="s">
        <v>134</v>
      </c>
      <c r="J7">
        <v>0</v>
      </c>
      <c r="K7">
        <v>0</v>
      </c>
      <c r="L7">
        <v>0</v>
      </c>
      <c r="M7">
        <v>115</v>
      </c>
      <c r="N7" t="s">
        <v>134</v>
      </c>
      <c r="O7">
        <v>0</v>
      </c>
      <c r="P7">
        <v>0</v>
      </c>
      <c r="Q7">
        <v>0</v>
      </c>
      <c r="R7">
        <v>0</v>
      </c>
      <c r="S7">
        <v>0</v>
      </c>
      <c r="T7">
        <v>31</v>
      </c>
      <c r="U7">
        <v>234</v>
      </c>
      <c r="V7">
        <v>0</v>
      </c>
      <c r="W7">
        <v>0</v>
      </c>
      <c r="X7">
        <v>168</v>
      </c>
      <c r="Y7">
        <v>0</v>
      </c>
      <c r="Z7">
        <v>0</v>
      </c>
      <c r="AA7">
        <v>128</v>
      </c>
      <c r="AB7">
        <v>0</v>
      </c>
      <c r="AC7">
        <v>0</v>
      </c>
      <c r="AD7">
        <v>0</v>
      </c>
      <c r="AE7">
        <v>1</v>
      </c>
      <c r="AF7">
        <v>0</v>
      </c>
      <c r="AG7">
        <v>0</v>
      </c>
      <c r="AH7">
        <v>0</v>
      </c>
      <c r="AI7">
        <v>13</v>
      </c>
      <c r="AJ7">
        <v>0</v>
      </c>
      <c r="AK7">
        <v>0</v>
      </c>
      <c r="AL7">
        <v>0</v>
      </c>
      <c r="AM7">
        <v>2</v>
      </c>
      <c r="AN7">
        <v>88</v>
      </c>
      <c r="AO7">
        <v>0</v>
      </c>
      <c r="AP7">
        <v>0</v>
      </c>
      <c r="AQ7">
        <v>0</v>
      </c>
      <c r="AR7">
        <v>0</v>
      </c>
      <c r="AS7">
        <v>0</v>
      </c>
      <c r="AT7">
        <v>1</v>
      </c>
      <c r="AU7">
        <v>241</v>
      </c>
      <c r="AV7">
        <v>1</v>
      </c>
      <c r="AW7">
        <v>0</v>
      </c>
      <c r="AX7">
        <v>20</v>
      </c>
      <c r="AY7">
        <v>0</v>
      </c>
      <c r="AZ7">
        <v>27</v>
      </c>
      <c r="BA7">
        <v>0</v>
      </c>
    </row>
    <row r="8" spans="1:53" x14ac:dyDescent="0.75">
      <c r="A8" t="s">
        <v>12</v>
      </c>
      <c r="B8" t="s">
        <v>131</v>
      </c>
      <c r="C8">
        <v>2027</v>
      </c>
      <c r="D8">
        <v>15984</v>
      </c>
      <c r="E8">
        <v>11</v>
      </c>
      <c r="F8">
        <v>540</v>
      </c>
      <c r="G8">
        <v>6421</v>
      </c>
      <c r="H8">
        <v>5093</v>
      </c>
      <c r="I8">
        <v>8679</v>
      </c>
      <c r="J8">
        <v>506</v>
      </c>
      <c r="K8">
        <v>7744</v>
      </c>
      <c r="L8">
        <v>4943</v>
      </c>
      <c r="M8">
        <v>11231</v>
      </c>
      <c r="N8">
        <v>3729</v>
      </c>
      <c r="O8">
        <v>2278</v>
      </c>
      <c r="P8">
        <v>23541</v>
      </c>
      <c r="Q8">
        <v>9299</v>
      </c>
      <c r="R8">
        <v>629</v>
      </c>
      <c r="S8">
        <v>549.01</v>
      </c>
      <c r="T8">
        <v>6556</v>
      </c>
      <c r="U8">
        <v>8077</v>
      </c>
      <c r="V8">
        <v>3680</v>
      </c>
      <c r="W8">
        <v>3143</v>
      </c>
      <c r="X8">
        <v>8899</v>
      </c>
      <c r="Y8">
        <v>323</v>
      </c>
      <c r="Z8">
        <v>1407</v>
      </c>
      <c r="AA8">
        <v>8512</v>
      </c>
      <c r="AB8">
        <v>2991</v>
      </c>
      <c r="AC8">
        <v>6772.38</v>
      </c>
      <c r="AD8">
        <v>5453</v>
      </c>
      <c r="AE8">
        <v>1171</v>
      </c>
      <c r="AF8">
        <v>2351</v>
      </c>
      <c r="AG8">
        <v>2757</v>
      </c>
      <c r="AH8">
        <v>460</v>
      </c>
      <c r="AI8">
        <v>3792</v>
      </c>
      <c r="AJ8">
        <v>2289</v>
      </c>
      <c r="AK8">
        <v>6195</v>
      </c>
      <c r="AL8">
        <v>8187</v>
      </c>
      <c r="AM8">
        <v>2268</v>
      </c>
      <c r="AN8">
        <v>10679</v>
      </c>
      <c r="AO8">
        <v>6946</v>
      </c>
      <c r="AP8">
        <v>2298</v>
      </c>
      <c r="AQ8">
        <v>751</v>
      </c>
      <c r="AR8">
        <v>4434</v>
      </c>
      <c r="AS8">
        <v>533</v>
      </c>
      <c r="AT8">
        <v>3546</v>
      </c>
      <c r="AU8">
        <v>42482</v>
      </c>
      <c r="AV8">
        <v>3160</v>
      </c>
      <c r="AW8">
        <v>0.12</v>
      </c>
      <c r="AX8">
        <v>2320</v>
      </c>
      <c r="AY8">
        <v>5678</v>
      </c>
      <c r="AZ8">
        <v>3562</v>
      </c>
      <c r="BA8">
        <v>5961</v>
      </c>
    </row>
    <row r="9" spans="1:53" x14ac:dyDescent="0.75">
      <c r="A9" t="s">
        <v>138</v>
      </c>
      <c r="B9" t="s">
        <v>139</v>
      </c>
      <c r="C9">
        <v>1281</v>
      </c>
      <c r="D9">
        <v>6619</v>
      </c>
      <c r="E9">
        <v>0</v>
      </c>
      <c r="F9">
        <v>0</v>
      </c>
      <c r="G9">
        <v>2653</v>
      </c>
      <c r="H9">
        <v>0</v>
      </c>
      <c r="I9">
        <v>4005</v>
      </c>
      <c r="J9">
        <v>0</v>
      </c>
      <c r="K9">
        <v>2857</v>
      </c>
      <c r="L9">
        <v>1356</v>
      </c>
      <c r="M9">
        <v>1658</v>
      </c>
      <c r="N9">
        <v>0</v>
      </c>
      <c r="O9">
        <v>1542</v>
      </c>
      <c r="P9">
        <v>2716</v>
      </c>
      <c r="Q9">
        <v>3651</v>
      </c>
      <c r="R9">
        <v>0</v>
      </c>
      <c r="S9">
        <v>0</v>
      </c>
      <c r="T9">
        <v>8552</v>
      </c>
      <c r="U9">
        <v>0</v>
      </c>
      <c r="V9">
        <v>0</v>
      </c>
      <c r="W9">
        <v>880</v>
      </c>
      <c r="X9">
        <v>1568</v>
      </c>
      <c r="Y9">
        <v>0</v>
      </c>
      <c r="Z9">
        <v>0</v>
      </c>
      <c r="AA9">
        <v>2070</v>
      </c>
      <c r="AB9">
        <v>1257</v>
      </c>
      <c r="AC9">
        <v>1033</v>
      </c>
      <c r="AD9">
        <v>892</v>
      </c>
      <c r="AE9">
        <v>0</v>
      </c>
      <c r="AF9">
        <v>573</v>
      </c>
      <c r="AG9">
        <v>0</v>
      </c>
      <c r="AH9">
        <v>779</v>
      </c>
      <c r="AI9">
        <v>2567</v>
      </c>
      <c r="AJ9">
        <v>0</v>
      </c>
      <c r="AK9">
        <v>2410</v>
      </c>
      <c r="AL9">
        <v>3836</v>
      </c>
      <c r="AM9">
        <v>0</v>
      </c>
      <c r="AN9">
        <v>1392</v>
      </c>
      <c r="AO9">
        <v>0</v>
      </c>
      <c r="AP9">
        <v>0</v>
      </c>
      <c r="AQ9">
        <v>0</v>
      </c>
      <c r="AR9">
        <v>4910</v>
      </c>
      <c r="AS9">
        <v>0</v>
      </c>
      <c r="AT9">
        <v>3310</v>
      </c>
      <c r="AU9">
        <v>3660</v>
      </c>
      <c r="AV9">
        <v>0</v>
      </c>
      <c r="AW9">
        <v>0</v>
      </c>
      <c r="AX9">
        <v>840</v>
      </c>
      <c r="AY9">
        <v>878</v>
      </c>
      <c r="AZ9">
        <v>0</v>
      </c>
      <c r="BA9">
        <v>0</v>
      </c>
    </row>
    <row r="10" spans="1:53" x14ac:dyDescent="0.75">
      <c r="A10" t="s">
        <v>6</v>
      </c>
      <c r="B10" t="s">
        <v>140</v>
      </c>
      <c r="C10">
        <v>129</v>
      </c>
      <c r="D10">
        <v>231</v>
      </c>
      <c r="E10">
        <v>0</v>
      </c>
      <c r="F10">
        <v>0</v>
      </c>
      <c r="G10">
        <v>112</v>
      </c>
      <c r="H10">
        <v>143</v>
      </c>
      <c r="I10">
        <v>855</v>
      </c>
      <c r="J10">
        <v>118</v>
      </c>
      <c r="K10">
        <v>570</v>
      </c>
      <c r="L10">
        <v>307</v>
      </c>
      <c r="M10">
        <v>3226</v>
      </c>
      <c r="N10">
        <v>112</v>
      </c>
      <c r="O10">
        <v>29</v>
      </c>
      <c r="P10">
        <v>20</v>
      </c>
      <c r="Q10">
        <v>305</v>
      </c>
      <c r="R10" t="s">
        <v>134</v>
      </c>
      <c r="S10">
        <v>572</v>
      </c>
      <c r="T10">
        <v>9</v>
      </c>
      <c r="U10">
        <v>33</v>
      </c>
      <c r="V10">
        <v>63</v>
      </c>
      <c r="W10">
        <v>1</v>
      </c>
      <c r="X10">
        <v>81</v>
      </c>
      <c r="Y10">
        <v>264</v>
      </c>
      <c r="Z10">
        <v>77</v>
      </c>
      <c r="AA10">
        <v>95</v>
      </c>
      <c r="AB10">
        <v>62</v>
      </c>
      <c r="AC10">
        <v>0</v>
      </c>
      <c r="AD10">
        <v>119</v>
      </c>
      <c r="AE10">
        <v>674</v>
      </c>
      <c r="AF10">
        <v>73</v>
      </c>
      <c r="AG10">
        <v>104</v>
      </c>
      <c r="AH10">
        <v>107</v>
      </c>
      <c r="AI10">
        <v>1</v>
      </c>
      <c r="AJ10" t="s">
        <v>134</v>
      </c>
      <c r="AK10">
        <v>2362</v>
      </c>
      <c r="AL10">
        <v>414</v>
      </c>
      <c r="AM10">
        <v>122</v>
      </c>
      <c r="AN10">
        <v>44</v>
      </c>
      <c r="AO10">
        <v>158</v>
      </c>
      <c r="AP10">
        <v>1850</v>
      </c>
      <c r="AQ10" t="s">
        <v>134</v>
      </c>
      <c r="AR10">
        <v>203</v>
      </c>
      <c r="AS10">
        <v>290</v>
      </c>
      <c r="AT10">
        <v>802</v>
      </c>
      <c r="AU10">
        <v>62</v>
      </c>
      <c r="AV10" t="s">
        <v>134</v>
      </c>
      <c r="AW10">
        <v>102</v>
      </c>
      <c r="AX10">
        <v>5535</v>
      </c>
      <c r="AY10">
        <v>135</v>
      </c>
      <c r="AZ10">
        <v>52</v>
      </c>
      <c r="BA10">
        <v>465</v>
      </c>
    </row>
    <row r="11" spans="1:53" x14ac:dyDescent="0.75">
      <c r="A11" t="s">
        <v>7</v>
      </c>
      <c r="B11" t="s">
        <v>141</v>
      </c>
      <c r="C11">
        <v>26</v>
      </c>
      <c r="D11">
        <v>196</v>
      </c>
      <c r="E11">
        <v>0</v>
      </c>
      <c r="F11">
        <v>0.24</v>
      </c>
      <c r="G11">
        <v>3</v>
      </c>
      <c r="H11">
        <v>120</v>
      </c>
      <c r="I11">
        <v>0</v>
      </c>
      <c r="J11">
        <v>9</v>
      </c>
      <c r="K11">
        <v>120</v>
      </c>
      <c r="L11">
        <v>0</v>
      </c>
      <c r="M11">
        <v>1137</v>
      </c>
      <c r="N11">
        <v>1220</v>
      </c>
      <c r="O11">
        <v>0.32</v>
      </c>
      <c r="P11">
        <v>0</v>
      </c>
      <c r="Q11">
        <v>0</v>
      </c>
      <c r="R11">
        <v>63</v>
      </c>
      <c r="S11">
        <v>149</v>
      </c>
      <c r="T11">
        <v>1174</v>
      </c>
      <c r="U11">
        <v>472</v>
      </c>
      <c r="V11">
        <v>2361</v>
      </c>
      <c r="W11">
        <v>1758</v>
      </c>
      <c r="X11">
        <v>0</v>
      </c>
      <c r="Y11">
        <v>159</v>
      </c>
      <c r="Z11">
        <v>15</v>
      </c>
      <c r="AA11">
        <v>527</v>
      </c>
      <c r="AB11">
        <v>955</v>
      </c>
      <c r="AC11">
        <v>0</v>
      </c>
      <c r="AD11">
        <v>377</v>
      </c>
      <c r="AE11">
        <v>295</v>
      </c>
      <c r="AF11">
        <v>771</v>
      </c>
      <c r="AG11">
        <v>19</v>
      </c>
      <c r="AH11">
        <v>31</v>
      </c>
      <c r="AI11">
        <v>1</v>
      </c>
      <c r="AJ11">
        <v>1052</v>
      </c>
      <c r="AK11">
        <v>336</v>
      </c>
      <c r="AL11">
        <v>28</v>
      </c>
      <c r="AM11">
        <v>934</v>
      </c>
      <c r="AN11">
        <v>139</v>
      </c>
      <c r="AO11">
        <v>2576</v>
      </c>
      <c r="AP11">
        <v>765</v>
      </c>
      <c r="AQ11">
        <v>11</v>
      </c>
      <c r="AR11">
        <v>0</v>
      </c>
      <c r="AS11">
        <v>663</v>
      </c>
      <c r="AT11" t="s">
        <v>134</v>
      </c>
      <c r="AU11">
        <v>8783</v>
      </c>
      <c r="AV11">
        <v>42</v>
      </c>
      <c r="AW11">
        <v>30</v>
      </c>
      <c r="AX11">
        <v>539</v>
      </c>
      <c r="AY11">
        <v>101</v>
      </c>
      <c r="AZ11">
        <v>546</v>
      </c>
      <c r="BA11">
        <v>0</v>
      </c>
    </row>
    <row r="12" spans="1:53" x14ac:dyDescent="0.75">
      <c r="A12" t="s">
        <v>8</v>
      </c>
      <c r="B12" t="s">
        <v>142</v>
      </c>
      <c r="C12">
        <v>30</v>
      </c>
      <c r="D12">
        <v>142</v>
      </c>
      <c r="E12">
        <v>4</v>
      </c>
      <c r="F12">
        <v>7</v>
      </c>
      <c r="G12">
        <v>306</v>
      </c>
      <c r="H12" t="s">
        <v>134</v>
      </c>
      <c r="I12">
        <v>276</v>
      </c>
      <c r="J12">
        <v>4</v>
      </c>
      <c r="K12">
        <v>19</v>
      </c>
      <c r="L12">
        <v>59</v>
      </c>
      <c r="M12">
        <v>443</v>
      </c>
      <c r="N12">
        <v>12</v>
      </c>
      <c r="O12">
        <v>40</v>
      </c>
      <c r="P12">
        <v>305</v>
      </c>
      <c r="Q12">
        <v>463</v>
      </c>
      <c r="R12">
        <v>22</v>
      </c>
      <c r="S12">
        <v>39</v>
      </c>
      <c r="T12">
        <v>24</v>
      </c>
      <c r="U12">
        <v>32</v>
      </c>
      <c r="V12">
        <v>18</v>
      </c>
      <c r="W12">
        <v>5</v>
      </c>
      <c r="X12">
        <v>171</v>
      </c>
      <c r="Y12">
        <v>134</v>
      </c>
      <c r="Z12">
        <v>82</v>
      </c>
      <c r="AA12">
        <v>188</v>
      </c>
      <c r="AB12">
        <v>103</v>
      </c>
      <c r="AC12">
        <v>115</v>
      </c>
      <c r="AD12">
        <v>11</v>
      </c>
      <c r="AE12">
        <v>3</v>
      </c>
      <c r="AF12">
        <v>8</v>
      </c>
      <c r="AG12">
        <v>5</v>
      </c>
      <c r="AH12">
        <v>77</v>
      </c>
      <c r="AI12">
        <v>53</v>
      </c>
      <c r="AJ12">
        <v>2</v>
      </c>
      <c r="AK12">
        <v>140</v>
      </c>
      <c r="AL12">
        <v>144</v>
      </c>
      <c r="AM12">
        <v>0</v>
      </c>
      <c r="AN12">
        <v>24</v>
      </c>
      <c r="AO12">
        <v>23</v>
      </c>
      <c r="AP12">
        <v>85</v>
      </c>
      <c r="AQ12">
        <v>21</v>
      </c>
      <c r="AR12">
        <v>145</v>
      </c>
      <c r="AS12" t="s">
        <v>134</v>
      </c>
      <c r="AT12">
        <v>40</v>
      </c>
      <c r="AU12">
        <v>127</v>
      </c>
      <c r="AV12">
        <v>7</v>
      </c>
      <c r="AW12">
        <v>34</v>
      </c>
      <c r="AX12">
        <v>114</v>
      </c>
      <c r="AY12">
        <v>99</v>
      </c>
      <c r="AZ12">
        <v>0</v>
      </c>
      <c r="BA12">
        <v>37</v>
      </c>
    </row>
    <row r="13" spans="1:53" x14ac:dyDescent="0.75">
      <c r="A13" t="s">
        <v>9</v>
      </c>
      <c r="B13" t="s">
        <v>143</v>
      </c>
      <c r="C13">
        <v>0</v>
      </c>
      <c r="D13">
        <v>0</v>
      </c>
      <c r="E13">
        <v>0</v>
      </c>
      <c r="F13">
        <v>0</v>
      </c>
      <c r="G13">
        <v>0</v>
      </c>
      <c r="H13">
        <v>0</v>
      </c>
      <c r="I13">
        <v>0</v>
      </c>
      <c r="J13">
        <v>0</v>
      </c>
      <c r="K13">
        <v>0</v>
      </c>
      <c r="L13">
        <v>0</v>
      </c>
      <c r="M13">
        <v>920</v>
      </c>
      <c r="N13">
        <v>0</v>
      </c>
      <c r="O13">
        <v>0</v>
      </c>
      <c r="P13">
        <v>0</v>
      </c>
      <c r="Q13">
        <v>0</v>
      </c>
      <c r="R13">
        <v>26</v>
      </c>
      <c r="S13">
        <v>7</v>
      </c>
      <c r="T13">
        <v>0</v>
      </c>
      <c r="U13">
        <v>0</v>
      </c>
      <c r="V13">
        <v>0</v>
      </c>
      <c r="W13">
        <v>0</v>
      </c>
      <c r="X13">
        <v>0</v>
      </c>
      <c r="Y13">
        <v>0</v>
      </c>
      <c r="Z13">
        <v>0</v>
      </c>
      <c r="AA13">
        <v>0</v>
      </c>
      <c r="AB13">
        <v>0</v>
      </c>
      <c r="AC13">
        <v>0</v>
      </c>
      <c r="AD13">
        <v>0</v>
      </c>
      <c r="AE13">
        <v>0</v>
      </c>
      <c r="AF13">
        <v>0</v>
      </c>
      <c r="AG13">
        <v>333</v>
      </c>
      <c r="AH13">
        <v>0</v>
      </c>
      <c r="AI13">
        <v>0</v>
      </c>
      <c r="AJ13">
        <v>2</v>
      </c>
      <c r="AK13">
        <v>0</v>
      </c>
      <c r="AL13">
        <v>0</v>
      </c>
      <c r="AM13">
        <v>0</v>
      </c>
      <c r="AN13">
        <v>0</v>
      </c>
      <c r="AO13">
        <v>0</v>
      </c>
      <c r="AP13">
        <v>15</v>
      </c>
      <c r="AQ13">
        <v>0</v>
      </c>
      <c r="AR13">
        <v>0</v>
      </c>
      <c r="AS13">
        <v>0</v>
      </c>
      <c r="AT13">
        <v>0</v>
      </c>
      <c r="AU13">
        <v>0</v>
      </c>
      <c r="AV13">
        <v>39</v>
      </c>
      <c r="AW13">
        <v>0</v>
      </c>
      <c r="AX13">
        <v>0</v>
      </c>
      <c r="AY13">
        <v>0</v>
      </c>
      <c r="AZ13">
        <v>0</v>
      </c>
      <c r="BA13">
        <v>0</v>
      </c>
    </row>
    <row r="14" spans="1:53" x14ac:dyDescent="0.75">
      <c r="A14" t="s">
        <v>10</v>
      </c>
      <c r="B14" t="s">
        <v>144</v>
      </c>
      <c r="C14">
        <v>251</v>
      </c>
      <c r="D14">
        <v>156</v>
      </c>
      <c r="E14">
        <v>23</v>
      </c>
      <c r="F14">
        <v>35</v>
      </c>
      <c r="G14">
        <v>628</v>
      </c>
      <c r="H14">
        <v>5</v>
      </c>
      <c r="I14" t="s">
        <v>134</v>
      </c>
      <c r="J14" t="s">
        <v>134</v>
      </c>
      <c r="K14">
        <v>1037</v>
      </c>
      <c r="L14">
        <v>124</v>
      </c>
      <c r="M14">
        <v>6993</v>
      </c>
      <c r="N14">
        <v>616</v>
      </c>
      <c r="O14">
        <v>172</v>
      </c>
      <c r="P14">
        <v>1707</v>
      </c>
      <c r="Q14">
        <v>856</v>
      </c>
      <c r="R14">
        <v>206</v>
      </c>
      <c r="S14">
        <v>129</v>
      </c>
      <c r="T14">
        <v>373</v>
      </c>
      <c r="U14">
        <v>295</v>
      </c>
      <c r="V14">
        <v>103</v>
      </c>
      <c r="W14">
        <v>23</v>
      </c>
      <c r="X14">
        <v>59</v>
      </c>
      <c r="Y14">
        <v>129</v>
      </c>
      <c r="Z14">
        <v>607</v>
      </c>
      <c r="AA14">
        <v>183</v>
      </c>
      <c r="AB14">
        <v>260</v>
      </c>
      <c r="AC14">
        <v>71</v>
      </c>
      <c r="AD14">
        <v>94</v>
      </c>
      <c r="AE14">
        <v>51</v>
      </c>
      <c r="AF14">
        <v>14</v>
      </c>
      <c r="AG14">
        <v>1121</v>
      </c>
      <c r="AH14" t="s">
        <v>134</v>
      </c>
      <c r="AI14">
        <v>537</v>
      </c>
      <c r="AJ14">
        <v>373</v>
      </c>
      <c r="AK14">
        <v>696</v>
      </c>
      <c r="AL14">
        <v>1279</v>
      </c>
      <c r="AM14">
        <v>0.24</v>
      </c>
      <c r="AN14">
        <v>212</v>
      </c>
      <c r="AO14">
        <v>25</v>
      </c>
      <c r="AP14">
        <v>275</v>
      </c>
      <c r="AQ14">
        <v>105</v>
      </c>
      <c r="AR14">
        <v>361</v>
      </c>
      <c r="AS14" t="s">
        <v>134</v>
      </c>
      <c r="AT14">
        <v>117</v>
      </c>
      <c r="AU14">
        <v>3695</v>
      </c>
      <c r="AV14">
        <v>482</v>
      </c>
      <c r="AW14">
        <v>47</v>
      </c>
      <c r="AX14">
        <v>111</v>
      </c>
      <c r="AY14">
        <v>181</v>
      </c>
      <c r="AZ14">
        <v>23</v>
      </c>
      <c r="BA14">
        <v>31</v>
      </c>
    </row>
    <row r="15" spans="1:53" x14ac:dyDescent="0.75">
      <c r="A15" t="s">
        <v>115</v>
      </c>
      <c r="B15" t="s">
        <v>145</v>
      </c>
      <c r="C15">
        <v>0</v>
      </c>
      <c r="D15">
        <v>0</v>
      </c>
      <c r="E15">
        <v>0</v>
      </c>
      <c r="F15">
        <v>0</v>
      </c>
      <c r="G15">
        <v>0</v>
      </c>
      <c r="H15">
        <v>0</v>
      </c>
      <c r="I15">
        <v>0</v>
      </c>
      <c r="J15">
        <v>0</v>
      </c>
      <c r="K15">
        <v>79</v>
      </c>
      <c r="L15">
        <v>0</v>
      </c>
      <c r="M15">
        <v>206</v>
      </c>
      <c r="N15">
        <v>0</v>
      </c>
      <c r="O15">
        <v>0</v>
      </c>
      <c r="P15">
        <v>0</v>
      </c>
      <c r="Q15">
        <v>0</v>
      </c>
      <c r="R15">
        <v>0</v>
      </c>
      <c r="S15">
        <v>0</v>
      </c>
      <c r="T15">
        <v>0</v>
      </c>
      <c r="U15">
        <v>0</v>
      </c>
      <c r="V15">
        <v>0</v>
      </c>
      <c r="W15">
        <v>0</v>
      </c>
      <c r="X15">
        <v>0</v>
      </c>
      <c r="Y15">
        <v>0</v>
      </c>
      <c r="Z15">
        <v>0</v>
      </c>
      <c r="AA15">
        <v>0</v>
      </c>
      <c r="AB15">
        <v>0</v>
      </c>
      <c r="AC15">
        <v>0</v>
      </c>
      <c r="AD15">
        <v>0</v>
      </c>
      <c r="AE15">
        <v>0</v>
      </c>
      <c r="AF15">
        <v>0</v>
      </c>
      <c r="AG15">
        <v>24</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436</v>
      </c>
      <c r="D16">
        <v>725</v>
      </c>
      <c r="E16">
        <v>27</v>
      </c>
      <c r="F16">
        <v>42.24</v>
      </c>
      <c r="G16">
        <v>1049</v>
      </c>
      <c r="H16">
        <v>268</v>
      </c>
      <c r="I16">
        <v>1131</v>
      </c>
      <c r="J16">
        <v>131</v>
      </c>
      <c r="K16">
        <v>1825</v>
      </c>
      <c r="L16">
        <v>490</v>
      </c>
      <c r="M16">
        <v>12925</v>
      </c>
      <c r="N16">
        <v>1960</v>
      </c>
      <c r="O16">
        <v>241.32</v>
      </c>
      <c r="P16">
        <v>2032</v>
      </c>
      <c r="Q16">
        <v>1624</v>
      </c>
      <c r="R16">
        <v>317</v>
      </c>
      <c r="S16">
        <v>896</v>
      </c>
      <c r="T16">
        <v>1580</v>
      </c>
      <c r="U16">
        <v>832</v>
      </c>
      <c r="V16">
        <v>2545</v>
      </c>
      <c r="W16">
        <v>1787</v>
      </c>
      <c r="X16">
        <v>311</v>
      </c>
      <c r="Y16">
        <v>686</v>
      </c>
      <c r="Z16">
        <v>781</v>
      </c>
      <c r="AA16">
        <v>993</v>
      </c>
      <c r="AB16">
        <v>1380</v>
      </c>
      <c r="AC16">
        <v>186</v>
      </c>
      <c r="AD16">
        <v>601</v>
      </c>
      <c r="AE16">
        <v>1023</v>
      </c>
      <c r="AF16">
        <v>866</v>
      </c>
      <c r="AG16">
        <v>1606</v>
      </c>
      <c r="AH16">
        <v>215</v>
      </c>
      <c r="AI16">
        <v>592</v>
      </c>
      <c r="AJ16">
        <v>1429</v>
      </c>
      <c r="AK16">
        <v>3534</v>
      </c>
      <c r="AL16">
        <v>1865</v>
      </c>
      <c r="AM16">
        <v>1056.24</v>
      </c>
      <c r="AN16">
        <v>419</v>
      </c>
      <c r="AO16">
        <v>2782</v>
      </c>
      <c r="AP16">
        <v>2990</v>
      </c>
      <c r="AQ16">
        <v>137</v>
      </c>
      <c r="AR16">
        <v>709</v>
      </c>
      <c r="AS16">
        <v>953</v>
      </c>
      <c r="AT16">
        <v>959</v>
      </c>
      <c r="AU16">
        <v>12667</v>
      </c>
      <c r="AV16">
        <v>570</v>
      </c>
      <c r="AW16">
        <v>213</v>
      </c>
      <c r="AX16">
        <v>6299</v>
      </c>
      <c r="AY16">
        <v>516</v>
      </c>
      <c r="AZ16">
        <v>621</v>
      </c>
      <c r="BA16">
        <v>533</v>
      </c>
    </row>
    <row r="17" spans="1:53" x14ac:dyDescent="0.75">
      <c r="A17" t="s">
        <v>14</v>
      </c>
      <c r="B17" t="s">
        <v>146</v>
      </c>
      <c r="C17">
        <v>30</v>
      </c>
      <c r="D17">
        <v>78</v>
      </c>
      <c r="E17">
        <v>0</v>
      </c>
      <c r="F17">
        <v>0</v>
      </c>
      <c r="G17">
        <v>40</v>
      </c>
      <c r="H17">
        <v>-1</v>
      </c>
      <c r="I17">
        <v>0</v>
      </c>
      <c r="J17">
        <v>-0.21</v>
      </c>
      <c r="K17">
        <v>-5</v>
      </c>
      <c r="L17">
        <v>0.15</v>
      </c>
      <c r="M17">
        <v>-24</v>
      </c>
      <c r="N17">
        <v>1</v>
      </c>
      <c r="O17">
        <v>36</v>
      </c>
      <c r="P17">
        <v>158</v>
      </c>
      <c r="Q17">
        <v>7</v>
      </c>
      <c r="R17">
        <v>14</v>
      </c>
      <c r="S17">
        <v>2</v>
      </c>
      <c r="T17">
        <v>23</v>
      </c>
      <c r="U17">
        <v>43</v>
      </c>
      <c r="V17">
        <v>0</v>
      </c>
      <c r="W17">
        <v>0.42</v>
      </c>
      <c r="X17">
        <v>21</v>
      </c>
      <c r="Y17">
        <v>25</v>
      </c>
      <c r="Z17">
        <v>81</v>
      </c>
      <c r="AA17">
        <v>11</v>
      </c>
      <c r="AB17">
        <v>29</v>
      </c>
      <c r="AC17">
        <v>0</v>
      </c>
      <c r="AD17">
        <v>0</v>
      </c>
      <c r="AE17">
        <v>19</v>
      </c>
      <c r="AF17">
        <v>0</v>
      </c>
      <c r="AG17">
        <v>-7</v>
      </c>
      <c r="AH17">
        <v>4</v>
      </c>
      <c r="AI17">
        <v>44</v>
      </c>
      <c r="AJ17">
        <v>-3</v>
      </c>
      <c r="AK17">
        <v>90</v>
      </c>
      <c r="AL17">
        <v>22</v>
      </c>
      <c r="AM17" t="s">
        <v>134</v>
      </c>
      <c r="AN17">
        <v>1</v>
      </c>
      <c r="AO17">
        <v>7</v>
      </c>
      <c r="AP17">
        <v>1</v>
      </c>
      <c r="AQ17">
        <v>0</v>
      </c>
      <c r="AR17">
        <v>4</v>
      </c>
      <c r="AS17">
        <v>0</v>
      </c>
      <c r="AT17">
        <v>0.01</v>
      </c>
      <c r="AU17">
        <v>33</v>
      </c>
      <c r="AV17" t="s">
        <v>134</v>
      </c>
      <c r="AW17">
        <v>0.1</v>
      </c>
      <c r="AX17">
        <v>6</v>
      </c>
      <c r="AY17">
        <v>2</v>
      </c>
      <c r="AZ17">
        <v>8</v>
      </c>
      <c r="BA17">
        <v>11</v>
      </c>
    </row>
    <row r="18" spans="1:53" x14ac:dyDescent="0.75">
      <c r="A18" t="s">
        <v>147</v>
      </c>
      <c r="B18" t="s">
        <v>131</v>
      </c>
      <c r="C18">
        <v>3774</v>
      </c>
      <c r="D18">
        <v>23406</v>
      </c>
      <c r="E18">
        <v>38</v>
      </c>
      <c r="F18">
        <v>582.24</v>
      </c>
      <c r="G18">
        <v>10163</v>
      </c>
      <c r="H18">
        <v>5360</v>
      </c>
      <c r="I18">
        <v>13815</v>
      </c>
      <c r="J18">
        <v>636.79</v>
      </c>
      <c r="K18">
        <v>12421</v>
      </c>
      <c r="L18">
        <v>6789.15</v>
      </c>
      <c r="M18">
        <v>25790</v>
      </c>
      <c r="N18">
        <v>5690</v>
      </c>
      <c r="O18">
        <v>4097.32</v>
      </c>
      <c r="P18">
        <v>28447</v>
      </c>
      <c r="Q18">
        <v>14581</v>
      </c>
      <c r="R18">
        <v>960</v>
      </c>
      <c r="S18">
        <v>1447.01</v>
      </c>
      <c r="T18">
        <v>16711</v>
      </c>
      <c r="U18">
        <v>8952</v>
      </c>
      <c r="V18">
        <v>6225</v>
      </c>
      <c r="W18">
        <v>5810.42</v>
      </c>
      <c r="X18">
        <v>10799</v>
      </c>
      <c r="Y18">
        <v>1034</v>
      </c>
      <c r="Z18">
        <v>2269</v>
      </c>
      <c r="AA18">
        <v>11586</v>
      </c>
      <c r="AB18">
        <v>5657</v>
      </c>
      <c r="AC18">
        <v>7991.38</v>
      </c>
      <c r="AD18">
        <v>6946</v>
      </c>
      <c r="AE18">
        <v>2213</v>
      </c>
      <c r="AF18">
        <v>3790</v>
      </c>
      <c r="AG18">
        <v>4356</v>
      </c>
      <c r="AH18">
        <v>1458</v>
      </c>
      <c r="AI18">
        <v>6995</v>
      </c>
      <c r="AJ18">
        <v>3715</v>
      </c>
      <c r="AK18">
        <v>12229</v>
      </c>
      <c r="AL18">
        <v>13910</v>
      </c>
      <c r="AM18">
        <v>3324.24</v>
      </c>
      <c r="AN18">
        <v>12491</v>
      </c>
      <c r="AO18">
        <v>9735</v>
      </c>
      <c r="AP18">
        <v>5289</v>
      </c>
      <c r="AQ18">
        <v>888</v>
      </c>
      <c r="AR18">
        <v>10057</v>
      </c>
      <c r="AS18">
        <v>1486</v>
      </c>
      <c r="AT18">
        <v>7815.01</v>
      </c>
      <c r="AU18">
        <v>58842</v>
      </c>
      <c r="AV18">
        <v>3730</v>
      </c>
      <c r="AW18">
        <v>213.22</v>
      </c>
      <c r="AX18">
        <v>9465</v>
      </c>
      <c r="AY18">
        <v>7074</v>
      </c>
      <c r="AZ18">
        <v>4191</v>
      </c>
      <c r="BA18">
        <v>6505</v>
      </c>
    </row>
    <row r="19" spans="1:53" x14ac:dyDescent="0.75">
      <c r="A19" t="s">
        <v>148</v>
      </c>
      <c r="B19" t="s">
        <v>131</v>
      </c>
      <c r="C19" s="2">
        <v>0</v>
      </c>
      <c r="D19" s="2">
        <v>3.5156919910821482E-3</v>
      </c>
      <c r="E19" s="2">
        <v>0</v>
      </c>
      <c r="F19" s="2">
        <v>4.1237113402070591E-4</v>
      </c>
      <c r="G19" s="2">
        <v>2.0791482523101701E-2</v>
      </c>
      <c r="H19" s="2">
        <v>0</v>
      </c>
      <c r="I19">
        <v>0</v>
      </c>
      <c r="J19">
        <v>2.8188976377951924E-3</v>
      </c>
      <c r="K19">
        <v>1.6878315383378473E-3</v>
      </c>
      <c r="L19">
        <v>8.6092715231789185E-4</v>
      </c>
      <c r="M19">
        <v>1.3939440873538267E-3</v>
      </c>
      <c r="N19">
        <v>1.2287168685273242E-3</v>
      </c>
      <c r="O19">
        <v>2.1139795421335483E-3</v>
      </c>
      <c r="P19">
        <v>7.0311126735722596E-5</v>
      </c>
      <c r="Q19">
        <v>6.419105466592967E-3</v>
      </c>
      <c r="R19">
        <v>6.2111801242236142E-3</v>
      </c>
      <c r="S19">
        <v>6.910850034458349E-6</v>
      </c>
      <c r="T19">
        <v>0</v>
      </c>
      <c r="U19">
        <v>1.1169440411040732E-4</v>
      </c>
      <c r="V19">
        <v>1.6061676839063121E-4</v>
      </c>
      <c r="W19">
        <v>6.1575507395938978E-4</v>
      </c>
      <c r="X19">
        <v>2.7772634697276199E-4</v>
      </c>
      <c r="Y19">
        <v>9.6805421103574041E-4</v>
      </c>
      <c r="Z19">
        <v>1.8402154398563741E-2</v>
      </c>
      <c r="AA19">
        <v>9.7611992330486341E-3</v>
      </c>
      <c r="AB19">
        <v>0</v>
      </c>
      <c r="AC19">
        <v>1.727158948685581E-4</v>
      </c>
      <c r="AD19">
        <v>2.5981524249423238E-3</v>
      </c>
      <c r="AE19">
        <v>0</v>
      </c>
      <c r="AF19">
        <v>5.2742616033751855E-4</v>
      </c>
      <c r="AG19">
        <v>0</v>
      </c>
      <c r="AH19">
        <v>6.8540095956137748E-4</v>
      </c>
      <c r="AI19">
        <v>3.1550265309048253E-3</v>
      </c>
      <c r="AJ19">
        <v>2.6845637583892135E-3</v>
      </c>
      <c r="AK19">
        <v>2.7058051820267881E-3</v>
      </c>
      <c r="AL19">
        <v>7.1885558191375765E-5</v>
      </c>
      <c r="AM19">
        <v>3.0073017285969783E-4</v>
      </c>
      <c r="AN19">
        <v>1.0927230976324309E-2</v>
      </c>
      <c r="AO19">
        <v>5.1387461459406758E-4</v>
      </c>
      <c r="AP19">
        <v>0</v>
      </c>
      <c r="AQ19">
        <v>2.2471910112359383E-3</v>
      </c>
      <c r="AR19">
        <v>9.9532198666274496E-4</v>
      </c>
      <c r="AS19">
        <v>1.3440860215053752E-3</v>
      </c>
      <c r="AT19">
        <v>7.8681970595821937E-3</v>
      </c>
      <c r="AU19">
        <v>1.6994952499072014E-5</v>
      </c>
      <c r="AV19">
        <v>1.192052980132452E-2</v>
      </c>
      <c r="AW19">
        <v>1.0328638497651976E-3</v>
      </c>
      <c r="AX19">
        <v>1.0564124234102579E-4</v>
      </c>
      <c r="AY19">
        <v>4.2390843577788662E-4</v>
      </c>
      <c r="AZ19">
        <v>2.3866348448686736E-4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5623</v>
      </c>
      <c r="D22">
        <v>12985</v>
      </c>
      <c r="E22">
        <v>960</v>
      </c>
      <c r="F22">
        <v>1126</v>
      </c>
      <c r="G22">
        <v>12479</v>
      </c>
      <c r="H22">
        <v>2877</v>
      </c>
      <c r="I22">
        <v>8944</v>
      </c>
      <c r="J22">
        <v>478</v>
      </c>
      <c r="K22">
        <v>10122</v>
      </c>
      <c r="L22">
        <v>5216</v>
      </c>
      <c r="M22">
        <v>25018</v>
      </c>
      <c r="N22">
        <v>5741</v>
      </c>
      <c r="O22">
        <v>2494</v>
      </c>
      <c r="P22">
        <v>26955</v>
      </c>
      <c r="Q22">
        <v>14981</v>
      </c>
      <c r="R22">
        <v>793</v>
      </c>
      <c r="S22">
        <v>2480</v>
      </c>
      <c r="T22">
        <v>12981</v>
      </c>
      <c r="U22">
        <v>8982</v>
      </c>
      <c r="V22">
        <v>5148</v>
      </c>
      <c r="W22">
        <v>4414</v>
      </c>
      <c r="X22">
        <v>10041</v>
      </c>
      <c r="Y22">
        <v>990</v>
      </c>
      <c r="Z22">
        <v>4860</v>
      </c>
      <c r="AA22">
        <v>9089</v>
      </c>
      <c r="AB22">
        <v>6214</v>
      </c>
      <c r="AC22">
        <v>5328</v>
      </c>
      <c r="AD22">
        <v>7722</v>
      </c>
      <c r="AE22">
        <v>1370</v>
      </c>
      <c r="AF22">
        <v>3393</v>
      </c>
      <c r="AG22">
        <v>4206</v>
      </c>
      <c r="AH22">
        <v>977</v>
      </c>
      <c r="AI22">
        <v>7357</v>
      </c>
      <c r="AJ22">
        <v>2866</v>
      </c>
      <c r="AK22">
        <v>13552</v>
      </c>
      <c r="AL22">
        <v>13858</v>
      </c>
      <c r="AM22">
        <v>2388</v>
      </c>
      <c r="AN22">
        <v>13783</v>
      </c>
      <c r="AO22">
        <v>7259</v>
      </c>
      <c r="AP22">
        <v>4786</v>
      </c>
      <c r="AQ22">
        <v>709</v>
      </c>
      <c r="AR22">
        <v>8650</v>
      </c>
      <c r="AS22">
        <v>1226</v>
      </c>
      <c r="AT22">
        <v>9990</v>
      </c>
      <c r="AU22">
        <v>52755</v>
      </c>
      <c r="AV22">
        <v>3299</v>
      </c>
      <c r="AW22">
        <v>465</v>
      </c>
      <c r="AX22">
        <v>7237</v>
      </c>
      <c r="AY22">
        <v>6555</v>
      </c>
      <c r="AZ22">
        <v>1379</v>
      </c>
      <c r="BA22">
        <v>6815</v>
      </c>
    </row>
    <row r="23" spans="1:53" x14ac:dyDescent="0.75">
      <c r="A23" t="s">
        <v>150</v>
      </c>
      <c r="B23" t="s">
        <v>151</v>
      </c>
      <c r="C23">
        <v>141.6</v>
      </c>
      <c r="D23">
        <v>124.80000000000001</v>
      </c>
      <c r="E23">
        <v>168.2</v>
      </c>
      <c r="F23">
        <v>131.30000000000001</v>
      </c>
      <c r="G23">
        <v>108.10000000000001</v>
      </c>
      <c r="H23">
        <v>101.5</v>
      </c>
      <c r="I23">
        <v>117.6</v>
      </c>
      <c r="J23">
        <v>212.89999999999998</v>
      </c>
      <c r="K23">
        <v>126.8</v>
      </c>
      <c r="L23">
        <v>102.89999999999999</v>
      </c>
      <c r="M23">
        <v>277.39999999999998</v>
      </c>
      <c r="N23">
        <v>123.3</v>
      </c>
      <c r="O23">
        <v>238.79999999999998</v>
      </c>
      <c r="P23">
        <v>133.1</v>
      </c>
      <c r="Q23">
        <v>122.89999999999999</v>
      </c>
      <c r="R23">
        <v>353.7</v>
      </c>
      <c r="S23">
        <v>95.5</v>
      </c>
      <c r="T23">
        <v>114.3</v>
      </c>
      <c r="U23">
        <v>113.5</v>
      </c>
      <c r="V23">
        <v>112.30000000000001</v>
      </c>
      <c r="W23">
        <v>113.69999999999999</v>
      </c>
      <c r="X23">
        <v>87</v>
      </c>
      <c r="Y23">
        <v>200.9</v>
      </c>
      <c r="Z23">
        <v>223.1</v>
      </c>
      <c r="AA23">
        <v>140.19999999999999</v>
      </c>
      <c r="AB23">
        <v>130.5</v>
      </c>
      <c r="AC23">
        <v>111.5</v>
      </c>
      <c r="AD23">
        <v>126.4</v>
      </c>
      <c r="AE23">
        <v>113.69999999999999</v>
      </c>
      <c r="AF23">
        <v>98.100000000000009</v>
      </c>
      <c r="AG23">
        <v>142.6</v>
      </c>
      <c r="AH23">
        <v>214.7</v>
      </c>
      <c r="AI23">
        <v>162.60000000000002</v>
      </c>
      <c r="AJ23">
        <v>101.4</v>
      </c>
      <c r="AK23">
        <v>194.1</v>
      </c>
      <c r="AL23">
        <v>109</v>
      </c>
      <c r="AM23">
        <v>82.4</v>
      </c>
      <c r="AN23">
        <v>114.39999999999999</v>
      </c>
      <c r="AO23">
        <v>107.4</v>
      </c>
      <c r="AP23">
        <v>102.30000000000001</v>
      </c>
      <c r="AQ23">
        <v>226.4</v>
      </c>
      <c r="AR23">
        <v>110.7</v>
      </c>
      <c r="AS23">
        <v>109.2</v>
      </c>
      <c r="AT23">
        <v>108.6</v>
      </c>
      <c r="AU23">
        <v>112.10000000000001</v>
      </c>
      <c r="AV23">
        <v>96.5</v>
      </c>
      <c r="AW23">
        <v>170.5</v>
      </c>
      <c r="AX23">
        <v>96</v>
      </c>
      <c r="AY23">
        <v>132.79999999999998</v>
      </c>
      <c r="AZ23">
        <v>87.899999999999991</v>
      </c>
      <c r="BA23">
        <v>100.39999999999999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A99D-9690-453D-9317-481B424ADC8D}">
  <dimension ref="A1:BA23"/>
  <sheetViews>
    <sheetView workbookViewId="0">
      <selection activeCell="I18" sqref="I1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3827</v>
      </c>
      <c r="D2">
        <v>23542</v>
      </c>
      <c r="E2">
        <v>41</v>
      </c>
      <c r="F2">
        <v>880</v>
      </c>
      <c r="G2">
        <v>10042</v>
      </c>
      <c r="H2">
        <v>5843</v>
      </c>
      <c r="I2">
        <v>13833</v>
      </c>
      <c r="J2">
        <v>664</v>
      </c>
      <c r="K2">
        <v>12661</v>
      </c>
      <c r="L2">
        <v>6810</v>
      </c>
      <c r="M2">
        <v>26911</v>
      </c>
      <c r="N2">
        <v>5784</v>
      </c>
      <c r="O2">
        <v>4389</v>
      </c>
      <c r="P2">
        <v>27541</v>
      </c>
      <c r="Q2">
        <v>13294</v>
      </c>
      <c r="R2">
        <v>943</v>
      </c>
      <c r="S2">
        <v>1538</v>
      </c>
      <c r="T2">
        <v>17650</v>
      </c>
      <c r="U2">
        <v>8670</v>
      </c>
      <c r="V2">
        <v>5634</v>
      </c>
      <c r="W2">
        <v>5352</v>
      </c>
      <c r="X2">
        <v>10384</v>
      </c>
      <c r="Y2">
        <v>1015</v>
      </c>
      <c r="Z2">
        <v>2780</v>
      </c>
      <c r="AA2">
        <v>11183</v>
      </c>
      <c r="AB2">
        <v>5748</v>
      </c>
      <c r="AC2">
        <v>7730</v>
      </c>
      <c r="AD2">
        <v>6919</v>
      </c>
      <c r="AE2">
        <v>2244</v>
      </c>
      <c r="AF2">
        <v>3319</v>
      </c>
      <c r="AG2">
        <v>5034</v>
      </c>
      <c r="AH2">
        <v>1712</v>
      </c>
      <c r="AI2">
        <v>7717</v>
      </c>
      <c r="AJ2">
        <v>3752</v>
      </c>
      <c r="AK2">
        <v>13826</v>
      </c>
      <c r="AL2">
        <v>14177</v>
      </c>
      <c r="AM2">
        <v>3541.29</v>
      </c>
      <c r="AN2">
        <v>13079</v>
      </c>
      <c r="AO2">
        <v>9716</v>
      </c>
      <c r="AP2">
        <v>5266</v>
      </c>
      <c r="AQ2">
        <v>1036</v>
      </c>
      <c r="AR2">
        <v>10063</v>
      </c>
      <c r="AS2">
        <v>1404</v>
      </c>
      <c r="AT2">
        <v>8158</v>
      </c>
      <c r="AU2">
        <v>56404</v>
      </c>
      <c r="AV2">
        <v>3653</v>
      </c>
      <c r="AW2">
        <v>199</v>
      </c>
      <c r="AX2">
        <v>9419</v>
      </c>
      <c r="AY2">
        <v>7018</v>
      </c>
      <c r="AZ2">
        <v>4078</v>
      </c>
      <c r="BA2">
        <v>6859</v>
      </c>
    </row>
    <row r="3" spans="1:53" x14ac:dyDescent="0.75">
      <c r="A3" t="s">
        <v>1</v>
      </c>
      <c r="B3" t="s">
        <v>132</v>
      </c>
      <c r="C3">
        <v>391</v>
      </c>
      <c r="D3">
        <v>1980</v>
      </c>
      <c r="E3">
        <v>0</v>
      </c>
      <c r="F3">
        <v>6</v>
      </c>
      <c r="G3">
        <v>170</v>
      </c>
      <c r="H3">
        <v>5192</v>
      </c>
      <c r="I3">
        <v>2430</v>
      </c>
      <c r="J3">
        <v>71</v>
      </c>
      <c r="K3">
        <v>1548</v>
      </c>
      <c r="L3">
        <v>2214</v>
      </c>
      <c r="M3">
        <v>21</v>
      </c>
      <c r="N3">
        <v>1950</v>
      </c>
      <c r="O3">
        <v>0</v>
      </c>
      <c r="P3">
        <v>1399</v>
      </c>
      <c r="Q3">
        <v>2437</v>
      </c>
      <c r="R3">
        <v>0</v>
      </c>
      <c r="S3" t="s">
        <v>134</v>
      </c>
      <c r="T3">
        <v>2915</v>
      </c>
      <c r="U3">
        <v>3994</v>
      </c>
      <c r="V3">
        <v>2507</v>
      </c>
      <c r="W3">
        <v>2090</v>
      </c>
      <c r="X3">
        <v>705</v>
      </c>
      <c r="Y3">
        <v>2</v>
      </c>
      <c r="Z3">
        <v>0</v>
      </c>
      <c r="AA3">
        <v>2011</v>
      </c>
      <c r="AB3">
        <v>1415</v>
      </c>
      <c r="AC3">
        <v>482</v>
      </c>
      <c r="AD3">
        <v>4168</v>
      </c>
      <c r="AE3">
        <v>1100</v>
      </c>
      <c r="AF3">
        <v>1792</v>
      </c>
      <c r="AG3">
        <v>296</v>
      </c>
      <c r="AH3">
        <v>12</v>
      </c>
      <c r="AI3">
        <v>0</v>
      </c>
      <c r="AJ3">
        <v>964</v>
      </c>
      <c r="AK3">
        <v>0</v>
      </c>
      <c r="AL3">
        <v>2682</v>
      </c>
      <c r="AM3">
        <v>2327</v>
      </c>
      <c r="AN3">
        <v>2909</v>
      </c>
      <c r="AO3">
        <v>869</v>
      </c>
      <c r="AP3">
        <v>0</v>
      </c>
      <c r="AQ3">
        <v>0</v>
      </c>
      <c r="AR3">
        <v>1980</v>
      </c>
      <c r="AS3">
        <v>210</v>
      </c>
      <c r="AT3">
        <v>2392</v>
      </c>
      <c r="AU3">
        <v>8010</v>
      </c>
      <c r="AV3">
        <v>1837</v>
      </c>
      <c r="AW3">
        <v>0</v>
      </c>
      <c r="AX3">
        <v>343</v>
      </c>
      <c r="AY3">
        <v>2875</v>
      </c>
      <c r="AZ3">
        <v>3316</v>
      </c>
      <c r="BA3">
        <v>4662</v>
      </c>
    </row>
    <row r="4" spans="1:53" x14ac:dyDescent="0.75">
      <c r="A4" t="s">
        <v>2</v>
      </c>
      <c r="B4" t="s">
        <v>133</v>
      </c>
      <c r="C4">
        <v>9</v>
      </c>
      <c r="D4">
        <v>7</v>
      </c>
      <c r="E4" t="s">
        <v>134</v>
      </c>
      <c r="F4">
        <v>2</v>
      </c>
      <c r="G4">
        <v>18</v>
      </c>
      <c r="H4">
        <v>9</v>
      </c>
      <c r="I4" t="s">
        <v>134</v>
      </c>
      <c r="J4">
        <v>70</v>
      </c>
      <c r="K4">
        <v>2</v>
      </c>
      <c r="L4">
        <v>3</v>
      </c>
      <c r="M4">
        <v>11</v>
      </c>
      <c r="N4" t="s">
        <v>134</v>
      </c>
      <c r="O4" t="s">
        <v>134</v>
      </c>
      <c r="P4">
        <v>26</v>
      </c>
      <c r="Q4" t="s">
        <v>134</v>
      </c>
      <c r="R4">
        <v>604</v>
      </c>
      <c r="S4">
        <v>0</v>
      </c>
      <c r="T4">
        <v>2</v>
      </c>
      <c r="U4">
        <v>8</v>
      </c>
      <c r="V4">
        <v>9</v>
      </c>
      <c r="W4" t="s">
        <v>134</v>
      </c>
      <c r="X4" t="s">
        <v>134</v>
      </c>
      <c r="Y4">
        <v>5</v>
      </c>
      <c r="Z4">
        <v>11</v>
      </c>
      <c r="AA4">
        <v>10</v>
      </c>
      <c r="AB4" t="s">
        <v>134</v>
      </c>
      <c r="AC4">
        <v>1</v>
      </c>
      <c r="AD4">
        <v>10</v>
      </c>
      <c r="AE4" t="s">
        <v>134</v>
      </c>
      <c r="AF4" t="s">
        <v>134</v>
      </c>
      <c r="AG4">
        <v>1</v>
      </c>
      <c r="AH4">
        <v>3</v>
      </c>
      <c r="AI4" t="s">
        <v>134</v>
      </c>
      <c r="AJ4" t="s">
        <v>134</v>
      </c>
      <c r="AK4">
        <v>34</v>
      </c>
      <c r="AL4">
        <v>12</v>
      </c>
      <c r="AM4">
        <v>3</v>
      </c>
      <c r="AN4">
        <v>9</v>
      </c>
      <c r="AO4">
        <v>3</v>
      </c>
      <c r="AP4" t="s">
        <v>134</v>
      </c>
      <c r="AQ4" t="s">
        <v>134</v>
      </c>
      <c r="AR4">
        <v>7</v>
      </c>
      <c r="AS4" t="s">
        <v>134</v>
      </c>
      <c r="AT4">
        <v>8</v>
      </c>
      <c r="AU4" t="s">
        <v>134</v>
      </c>
      <c r="AV4">
        <v>3</v>
      </c>
      <c r="AW4" t="s">
        <v>134</v>
      </c>
      <c r="AX4">
        <v>2</v>
      </c>
      <c r="AY4" t="s">
        <v>134</v>
      </c>
      <c r="AZ4">
        <v>3</v>
      </c>
      <c r="BA4">
        <v>4</v>
      </c>
    </row>
    <row r="5" spans="1:53" x14ac:dyDescent="0.75">
      <c r="A5" t="s">
        <v>3</v>
      </c>
      <c r="B5" t="s">
        <v>135</v>
      </c>
      <c r="C5">
        <v>0</v>
      </c>
      <c r="D5">
        <v>0</v>
      </c>
      <c r="E5">
        <v>0</v>
      </c>
      <c r="F5">
        <v>0</v>
      </c>
      <c r="G5">
        <v>0</v>
      </c>
      <c r="H5">
        <v>0</v>
      </c>
      <c r="I5">
        <v>0</v>
      </c>
      <c r="J5">
        <v>0</v>
      </c>
      <c r="K5">
        <v>0</v>
      </c>
      <c r="L5">
        <v>0</v>
      </c>
      <c r="M5">
        <v>0</v>
      </c>
      <c r="N5">
        <v>0</v>
      </c>
      <c r="O5">
        <v>0</v>
      </c>
      <c r="P5">
        <v>149</v>
      </c>
      <c r="Q5">
        <v>0</v>
      </c>
      <c r="R5">
        <v>0</v>
      </c>
      <c r="S5">
        <v>0</v>
      </c>
      <c r="T5">
        <v>0</v>
      </c>
      <c r="U5">
        <v>0</v>
      </c>
      <c r="V5">
        <v>0</v>
      </c>
      <c r="W5">
        <v>0</v>
      </c>
      <c r="X5">
        <v>195</v>
      </c>
      <c r="Y5">
        <v>0</v>
      </c>
      <c r="Z5">
        <v>0</v>
      </c>
      <c r="AA5">
        <v>146</v>
      </c>
      <c r="AB5">
        <v>0</v>
      </c>
      <c r="AC5">
        <v>0</v>
      </c>
      <c r="AD5">
        <v>0</v>
      </c>
      <c r="AE5">
        <v>40</v>
      </c>
      <c r="AF5">
        <v>0</v>
      </c>
      <c r="AG5">
        <v>0</v>
      </c>
      <c r="AH5">
        <v>0</v>
      </c>
      <c r="AI5">
        <v>0</v>
      </c>
      <c r="AJ5">
        <v>0</v>
      </c>
      <c r="AK5">
        <v>0</v>
      </c>
      <c r="AL5">
        <v>0</v>
      </c>
      <c r="AM5">
        <v>0</v>
      </c>
      <c r="AN5">
        <v>0.2</v>
      </c>
      <c r="AO5">
        <v>0</v>
      </c>
      <c r="AP5">
        <v>0</v>
      </c>
      <c r="AQ5">
        <v>0</v>
      </c>
      <c r="AR5">
        <v>0</v>
      </c>
      <c r="AS5">
        <v>0</v>
      </c>
      <c r="AT5">
        <v>0</v>
      </c>
      <c r="AU5">
        <v>5</v>
      </c>
      <c r="AV5">
        <v>0</v>
      </c>
      <c r="AW5">
        <v>0</v>
      </c>
      <c r="AX5">
        <v>0</v>
      </c>
      <c r="AY5">
        <v>11</v>
      </c>
      <c r="AZ5">
        <v>0</v>
      </c>
      <c r="BA5">
        <v>0</v>
      </c>
    </row>
    <row r="6" spans="1:53" x14ac:dyDescent="0.75">
      <c r="A6" t="s">
        <v>4</v>
      </c>
      <c r="B6" t="s">
        <v>136</v>
      </c>
      <c r="C6">
        <v>1685</v>
      </c>
      <c r="D6">
        <v>14241</v>
      </c>
      <c r="E6">
        <v>12</v>
      </c>
      <c r="F6">
        <v>807</v>
      </c>
      <c r="G6">
        <v>6311</v>
      </c>
      <c r="H6">
        <v>402</v>
      </c>
      <c r="I6">
        <v>6378</v>
      </c>
      <c r="J6">
        <v>382</v>
      </c>
      <c r="K6">
        <v>6086</v>
      </c>
      <c r="L6">
        <v>2789</v>
      </c>
      <c r="M6">
        <v>11149</v>
      </c>
      <c r="N6">
        <v>1920</v>
      </c>
      <c r="O6">
        <v>2622</v>
      </c>
      <c r="P6">
        <v>21011</v>
      </c>
      <c r="Q6">
        <v>6210</v>
      </c>
      <c r="R6">
        <v>0</v>
      </c>
      <c r="S6">
        <v>581</v>
      </c>
      <c r="T6">
        <v>4792</v>
      </c>
      <c r="U6">
        <v>3728</v>
      </c>
      <c r="V6">
        <v>1237</v>
      </c>
      <c r="W6">
        <v>634</v>
      </c>
      <c r="X6">
        <v>7425</v>
      </c>
      <c r="Y6">
        <v>414</v>
      </c>
      <c r="Z6">
        <v>1905</v>
      </c>
      <c r="AA6">
        <v>5772</v>
      </c>
      <c r="AB6">
        <v>1925</v>
      </c>
      <c r="AC6">
        <v>6055</v>
      </c>
      <c r="AD6">
        <v>1342</v>
      </c>
      <c r="AE6">
        <v>80</v>
      </c>
      <c r="AF6">
        <v>279</v>
      </c>
      <c r="AG6">
        <v>2963</v>
      </c>
      <c r="AH6">
        <v>642</v>
      </c>
      <c r="AI6">
        <v>4488</v>
      </c>
      <c r="AJ6">
        <v>1305</v>
      </c>
      <c r="AK6">
        <v>7848</v>
      </c>
      <c r="AL6">
        <v>5683</v>
      </c>
      <c r="AM6">
        <v>219</v>
      </c>
      <c r="AN6">
        <v>8104</v>
      </c>
      <c r="AO6">
        <v>5738</v>
      </c>
      <c r="AP6">
        <v>2143</v>
      </c>
      <c r="AQ6">
        <v>890</v>
      </c>
      <c r="AR6">
        <v>2515</v>
      </c>
      <c r="AS6">
        <v>274</v>
      </c>
      <c r="AT6">
        <v>1460</v>
      </c>
      <c r="AU6">
        <v>30584</v>
      </c>
      <c r="AV6">
        <v>1095</v>
      </c>
      <c r="AW6">
        <v>0.17</v>
      </c>
      <c r="AX6">
        <v>1894</v>
      </c>
      <c r="AY6">
        <v>2694</v>
      </c>
      <c r="AZ6">
        <v>186</v>
      </c>
      <c r="BA6">
        <v>1720</v>
      </c>
    </row>
    <row r="7" spans="1:53" x14ac:dyDescent="0.75">
      <c r="A7" t="s">
        <v>5</v>
      </c>
      <c r="B7" t="s">
        <v>137</v>
      </c>
      <c r="C7">
        <v>0</v>
      </c>
      <c r="D7">
        <v>36</v>
      </c>
      <c r="E7">
        <v>0</v>
      </c>
      <c r="F7">
        <v>21</v>
      </c>
      <c r="G7">
        <v>0</v>
      </c>
      <c r="H7">
        <v>1</v>
      </c>
      <c r="I7" t="s">
        <v>134</v>
      </c>
      <c r="J7">
        <v>0</v>
      </c>
      <c r="K7">
        <v>0</v>
      </c>
      <c r="L7">
        <v>0</v>
      </c>
      <c r="M7">
        <v>130</v>
      </c>
      <c r="N7" t="s">
        <v>134</v>
      </c>
      <c r="O7">
        <v>0</v>
      </c>
      <c r="P7">
        <v>0</v>
      </c>
      <c r="Q7">
        <v>0</v>
      </c>
      <c r="R7">
        <v>0</v>
      </c>
      <c r="S7">
        <v>0</v>
      </c>
      <c r="T7">
        <v>23</v>
      </c>
      <c r="U7">
        <v>170</v>
      </c>
      <c r="V7">
        <v>0</v>
      </c>
      <c r="W7">
        <v>0</v>
      </c>
      <c r="X7">
        <v>160</v>
      </c>
      <c r="Y7">
        <v>0</v>
      </c>
      <c r="Z7">
        <v>0</v>
      </c>
      <c r="AA7">
        <v>122</v>
      </c>
      <c r="AB7">
        <v>0</v>
      </c>
      <c r="AC7">
        <v>0</v>
      </c>
      <c r="AD7">
        <v>0</v>
      </c>
      <c r="AE7" t="s">
        <v>134</v>
      </c>
      <c r="AF7">
        <v>0</v>
      </c>
      <c r="AG7">
        <v>0</v>
      </c>
      <c r="AH7">
        <v>0</v>
      </c>
      <c r="AI7">
        <v>19</v>
      </c>
      <c r="AJ7">
        <v>0</v>
      </c>
      <c r="AK7">
        <v>0</v>
      </c>
      <c r="AL7">
        <v>0</v>
      </c>
      <c r="AM7">
        <v>2</v>
      </c>
      <c r="AN7">
        <v>67</v>
      </c>
      <c r="AO7">
        <v>0</v>
      </c>
      <c r="AP7">
        <v>0</v>
      </c>
      <c r="AQ7">
        <v>0</v>
      </c>
      <c r="AR7">
        <v>0</v>
      </c>
      <c r="AS7">
        <v>0</v>
      </c>
      <c r="AT7">
        <v>1</v>
      </c>
      <c r="AU7">
        <v>228</v>
      </c>
      <c r="AV7">
        <v>0.08</v>
      </c>
      <c r="AW7">
        <v>0</v>
      </c>
      <c r="AX7">
        <v>20</v>
      </c>
      <c r="AY7">
        <v>0</v>
      </c>
      <c r="AZ7">
        <v>10</v>
      </c>
      <c r="BA7">
        <v>0</v>
      </c>
    </row>
    <row r="8" spans="1:53" x14ac:dyDescent="0.75">
      <c r="A8" t="s">
        <v>12</v>
      </c>
      <c r="B8" t="s">
        <v>131</v>
      </c>
      <c r="C8">
        <v>2085</v>
      </c>
      <c r="D8">
        <v>16264</v>
      </c>
      <c r="E8">
        <v>12</v>
      </c>
      <c r="F8">
        <v>836</v>
      </c>
      <c r="G8">
        <v>6499</v>
      </c>
      <c r="H8">
        <v>5604</v>
      </c>
      <c r="I8">
        <v>8808</v>
      </c>
      <c r="J8">
        <v>523</v>
      </c>
      <c r="K8">
        <v>7636</v>
      </c>
      <c r="L8">
        <v>5006</v>
      </c>
      <c r="M8">
        <v>11311</v>
      </c>
      <c r="N8">
        <v>3870</v>
      </c>
      <c r="O8">
        <v>2622</v>
      </c>
      <c r="P8">
        <v>22585</v>
      </c>
      <c r="Q8">
        <v>8647</v>
      </c>
      <c r="R8">
        <v>604</v>
      </c>
      <c r="S8">
        <v>581</v>
      </c>
      <c r="T8">
        <v>7732</v>
      </c>
      <c r="U8">
        <v>7900</v>
      </c>
      <c r="V8">
        <v>3753</v>
      </c>
      <c r="W8">
        <v>2724</v>
      </c>
      <c r="X8">
        <v>8485</v>
      </c>
      <c r="Y8">
        <v>421</v>
      </c>
      <c r="Z8">
        <v>1916</v>
      </c>
      <c r="AA8">
        <v>8061</v>
      </c>
      <c r="AB8">
        <v>3340</v>
      </c>
      <c r="AC8">
        <v>6538</v>
      </c>
      <c r="AD8">
        <v>5520</v>
      </c>
      <c r="AE8">
        <v>1220</v>
      </c>
      <c r="AF8">
        <v>2071</v>
      </c>
      <c r="AG8">
        <v>3260</v>
      </c>
      <c r="AH8">
        <v>657</v>
      </c>
      <c r="AI8">
        <v>4507</v>
      </c>
      <c r="AJ8">
        <v>2269</v>
      </c>
      <c r="AK8">
        <v>7882</v>
      </c>
      <c r="AL8">
        <v>8377</v>
      </c>
      <c r="AM8">
        <v>2551</v>
      </c>
      <c r="AN8">
        <v>11089.2</v>
      </c>
      <c r="AO8">
        <v>6610</v>
      </c>
      <c r="AP8">
        <v>2143</v>
      </c>
      <c r="AQ8">
        <v>890</v>
      </c>
      <c r="AR8">
        <v>4502</v>
      </c>
      <c r="AS8">
        <v>484</v>
      </c>
      <c r="AT8">
        <v>3861</v>
      </c>
      <c r="AU8">
        <v>38827</v>
      </c>
      <c r="AV8">
        <v>2935.08</v>
      </c>
      <c r="AW8">
        <v>0.17</v>
      </c>
      <c r="AX8">
        <v>2259</v>
      </c>
      <c r="AY8">
        <v>5580</v>
      </c>
      <c r="AZ8">
        <v>3515</v>
      </c>
      <c r="BA8">
        <v>6386</v>
      </c>
    </row>
    <row r="9" spans="1:53" x14ac:dyDescent="0.75">
      <c r="A9" t="s">
        <v>138</v>
      </c>
      <c r="B9" t="s">
        <v>139</v>
      </c>
      <c r="C9">
        <v>1289</v>
      </c>
      <c r="D9">
        <v>6596</v>
      </c>
      <c r="E9">
        <v>0</v>
      </c>
      <c r="F9">
        <v>0</v>
      </c>
      <c r="G9">
        <v>2644</v>
      </c>
      <c r="H9">
        <v>0</v>
      </c>
      <c r="I9">
        <v>4010</v>
      </c>
      <c r="J9">
        <v>0</v>
      </c>
      <c r="K9">
        <v>2876</v>
      </c>
      <c r="L9">
        <v>1341</v>
      </c>
      <c r="M9">
        <v>1678</v>
      </c>
      <c r="N9">
        <v>0</v>
      </c>
      <c r="O9">
        <v>1443</v>
      </c>
      <c r="P9">
        <v>2714</v>
      </c>
      <c r="Q9">
        <v>3167</v>
      </c>
      <c r="R9">
        <v>0</v>
      </c>
      <c r="S9">
        <v>0</v>
      </c>
      <c r="T9">
        <v>8626</v>
      </c>
      <c r="U9">
        <v>0</v>
      </c>
      <c r="V9">
        <v>0</v>
      </c>
      <c r="W9">
        <v>870</v>
      </c>
      <c r="X9">
        <v>1573</v>
      </c>
      <c r="Y9">
        <v>0</v>
      </c>
      <c r="Z9">
        <v>0</v>
      </c>
      <c r="AA9">
        <v>2365</v>
      </c>
      <c r="AB9">
        <v>1260</v>
      </c>
      <c r="AC9">
        <v>1019</v>
      </c>
      <c r="AD9">
        <v>891</v>
      </c>
      <c r="AE9">
        <v>0</v>
      </c>
      <c r="AF9">
        <v>577</v>
      </c>
      <c r="AG9">
        <v>0</v>
      </c>
      <c r="AH9">
        <v>888</v>
      </c>
      <c r="AI9">
        <v>2552</v>
      </c>
      <c r="AJ9">
        <v>0</v>
      </c>
      <c r="AK9">
        <v>2386</v>
      </c>
      <c r="AL9">
        <v>3843</v>
      </c>
      <c r="AM9">
        <v>0</v>
      </c>
      <c r="AN9">
        <v>1585</v>
      </c>
      <c r="AO9">
        <v>0</v>
      </c>
      <c r="AP9">
        <v>0</v>
      </c>
      <c r="AQ9">
        <v>0</v>
      </c>
      <c r="AR9">
        <v>4944</v>
      </c>
      <c r="AS9">
        <v>0</v>
      </c>
      <c r="AT9">
        <v>3374</v>
      </c>
      <c r="AU9">
        <v>3661</v>
      </c>
      <c r="AV9">
        <v>0</v>
      </c>
      <c r="AW9">
        <v>0</v>
      </c>
      <c r="AX9">
        <v>831</v>
      </c>
      <c r="AY9">
        <v>884</v>
      </c>
      <c r="AZ9">
        <v>0</v>
      </c>
      <c r="BA9">
        <v>0</v>
      </c>
    </row>
    <row r="10" spans="1:53" x14ac:dyDescent="0.75">
      <c r="A10" t="s">
        <v>6</v>
      </c>
      <c r="B10" t="s">
        <v>140</v>
      </c>
      <c r="C10">
        <v>106</v>
      </c>
      <c r="D10">
        <v>223</v>
      </c>
      <c r="E10">
        <v>0</v>
      </c>
      <c r="F10">
        <v>0</v>
      </c>
      <c r="G10">
        <v>102</v>
      </c>
      <c r="H10">
        <v>128</v>
      </c>
      <c r="I10">
        <v>753</v>
      </c>
      <c r="J10">
        <v>132</v>
      </c>
      <c r="K10">
        <v>721</v>
      </c>
      <c r="L10">
        <v>286</v>
      </c>
      <c r="M10">
        <v>3465</v>
      </c>
      <c r="N10">
        <v>142</v>
      </c>
      <c r="O10">
        <v>39</v>
      </c>
      <c r="P10">
        <v>20</v>
      </c>
      <c r="Q10">
        <v>259</v>
      </c>
      <c r="R10" t="s">
        <v>134</v>
      </c>
      <c r="S10">
        <v>634</v>
      </c>
      <c r="T10">
        <v>7</v>
      </c>
      <c r="U10">
        <v>29</v>
      </c>
      <c r="V10">
        <v>73</v>
      </c>
      <c r="W10">
        <v>1</v>
      </c>
      <c r="X10">
        <v>85</v>
      </c>
      <c r="Y10">
        <v>182</v>
      </c>
      <c r="Z10">
        <v>83</v>
      </c>
      <c r="AA10">
        <v>103</v>
      </c>
      <c r="AB10">
        <v>53</v>
      </c>
      <c r="AC10">
        <v>0</v>
      </c>
      <c r="AD10">
        <v>115</v>
      </c>
      <c r="AE10">
        <v>715</v>
      </c>
      <c r="AF10">
        <v>88</v>
      </c>
      <c r="AG10">
        <v>145</v>
      </c>
      <c r="AH10">
        <v>61</v>
      </c>
      <c r="AI10">
        <v>2</v>
      </c>
      <c r="AJ10" t="s">
        <v>134</v>
      </c>
      <c r="AK10">
        <v>2339</v>
      </c>
      <c r="AL10">
        <v>407</v>
      </c>
      <c r="AM10">
        <v>154</v>
      </c>
      <c r="AN10">
        <v>43</v>
      </c>
      <c r="AO10">
        <v>198</v>
      </c>
      <c r="AP10">
        <v>1807</v>
      </c>
      <c r="AQ10" t="s">
        <v>134</v>
      </c>
      <c r="AR10">
        <v>152</v>
      </c>
      <c r="AS10">
        <v>392</v>
      </c>
      <c r="AT10">
        <v>809</v>
      </c>
      <c r="AU10">
        <v>65</v>
      </c>
      <c r="AV10" t="s">
        <v>134</v>
      </c>
      <c r="AW10">
        <v>80</v>
      </c>
      <c r="AX10">
        <v>5606</v>
      </c>
      <c r="AY10">
        <v>164</v>
      </c>
      <c r="AZ10">
        <v>65</v>
      </c>
      <c r="BA10">
        <v>404</v>
      </c>
    </row>
    <row r="11" spans="1:53" x14ac:dyDescent="0.75">
      <c r="A11" t="s">
        <v>7</v>
      </c>
      <c r="B11" t="s">
        <v>141</v>
      </c>
      <c r="C11">
        <v>19</v>
      </c>
      <c r="D11">
        <v>152</v>
      </c>
      <c r="E11">
        <v>0</v>
      </c>
      <c r="F11">
        <v>0.18</v>
      </c>
      <c r="G11">
        <v>3</v>
      </c>
      <c r="H11">
        <v>108</v>
      </c>
      <c r="I11">
        <v>0</v>
      </c>
      <c r="J11" t="s">
        <v>134</v>
      </c>
      <c r="K11">
        <v>180</v>
      </c>
      <c r="L11">
        <v>0</v>
      </c>
      <c r="M11">
        <v>1386</v>
      </c>
      <c r="N11">
        <v>1141</v>
      </c>
      <c r="O11">
        <v>0.43</v>
      </c>
      <c r="P11">
        <v>0</v>
      </c>
      <c r="Q11">
        <v>0</v>
      </c>
      <c r="R11">
        <v>74</v>
      </c>
      <c r="S11">
        <v>126</v>
      </c>
      <c r="T11">
        <v>840</v>
      </c>
      <c r="U11">
        <v>348</v>
      </c>
      <c r="V11">
        <v>1679</v>
      </c>
      <c r="W11">
        <v>1720</v>
      </c>
      <c r="X11">
        <v>0</v>
      </c>
      <c r="Y11">
        <v>104</v>
      </c>
      <c r="Z11">
        <v>9</v>
      </c>
      <c r="AA11">
        <v>367</v>
      </c>
      <c r="AB11">
        <v>683</v>
      </c>
      <c r="AC11">
        <v>0</v>
      </c>
      <c r="AD11">
        <v>301</v>
      </c>
      <c r="AE11">
        <v>249</v>
      </c>
      <c r="AF11">
        <v>557</v>
      </c>
      <c r="AG11">
        <v>23</v>
      </c>
      <c r="AH11">
        <v>19</v>
      </c>
      <c r="AI11">
        <v>1</v>
      </c>
      <c r="AJ11">
        <v>1125</v>
      </c>
      <c r="AK11">
        <v>270</v>
      </c>
      <c r="AL11">
        <v>25</v>
      </c>
      <c r="AM11">
        <v>831</v>
      </c>
      <c r="AN11">
        <v>104</v>
      </c>
      <c r="AO11">
        <v>2867</v>
      </c>
      <c r="AP11">
        <v>879</v>
      </c>
      <c r="AQ11">
        <v>8</v>
      </c>
      <c r="AR11">
        <v>0</v>
      </c>
      <c r="AS11">
        <v>523</v>
      </c>
      <c r="AT11" t="s">
        <v>134</v>
      </c>
      <c r="AU11">
        <v>9896</v>
      </c>
      <c r="AV11">
        <v>62</v>
      </c>
      <c r="AW11">
        <v>17</v>
      </c>
      <c r="AX11">
        <v>488</v>
      </c>
      <c r="AY11">
        <v>68</v>
      </c>
      <c r="AZ11">
        <v>465</v>
      </c>
      <c r="BA11">
        <v>0</v>
      </c>
    </row>
    <row r="12" spans="1:53" x14ac:dyDescent="0.75">
      <c r="A12" t="s">
        <v>8</v>
      </c>
      <c r="B12" t="s">
        <v>142</v>
      </c>
      <c r="C12">
        <v>31</v>
      </c>
      <c r="D12">
        <v>138</v>
      </c>
      <c r="E12">
        <v>5</v>
      </c>
      <c r="F12">
        <v>6</v>
      </c>
      <c r="G12">
        <v>275</v>
      </c>
      <c r="H12" t="s">
        <v>134</v>
      </c>
      <c r="I12">
        <v>262</v>
      </c>
      <c r="J12">
        <v>3</v>
      </c>
      <c r="K12" t="s">
        <v>134</v>
      </c>
      <c r="L12">
        <v>58</v>
      </c>
      <c r="M12">
        <v>432</v>
      </c>
      <c r="N12">
        <v>11</v>
      </c>
      <c r="O12">
        <v>53</v>
      </c>
      <c r="P12">
        <v>301</v>
      </c>
      <c r="Q12">
        <v>444</v>
      </c>
      <c r="R12">
        <v>22</v>
      </c>
      <c r="S12">
        <v>38</v>
      </c>
      <c r="T12">
        <v>23</v>
      </c>
      <c r="U12">
        <v>33</v>
      </c>
      <c r="V12">
        <v>17</v>
      </c>
      <c r="W12">
        <v>5</v>
      </c>
      <c r="X12">
        <v>166</v>
      </c>
      <c r="Y12">
        <v>147</v>
      </c>
      <c r="Z12">
        <v>87</v>
      </c>
      <c r="AA12">
        <v>188</v>
      </c>
      <c r="AB12">
        <v>97</v>
      </c>
      <c r="AC12">
        <v>107</v>
      </c>
      <c r="AD12">
        <v>10</v>
      </c>
      <c r="AE12">
        <v>3</v>
      </c>
      <c r="AF12">
        <v>8</v>
      </c>
      <c r="AG12">
        <v>4</v>
      </c>
      <c r="AH12">
        <v>82</v>
      </c>
      <c r="AI12">
        <v>57</v>
      </c>
      <c r="AJ12">
        <v>2</v>
      </c>
      <c r="AK12">
        <v>138</v>
      </c>
      <c r="AL12">
        <v>141</v>
      </c>
      <c r="AM12">
        <v>0</v>
      </c>
      <c r="AN12">
        <v>28</v>
      </c>
      <c r="AO12">
        <v>21</v>
      </c>
      <c r="AP12">
        <v>80</v>
      </c>
      <c r="AQ12">
        <v>20</v>
      </c>
      <c r="AR12">
        <v>146</v>
      </c>
      <c r="AS12" t="s">
        <v>134</v>
      </c>
      <c r="AT12">
        <v>42</v>
      </c>
      <c r="AU12">
        <v>132</v>
      </c>
      <c r="AV12">
        <v>7</v>
      </c>
      <c r="AW12">
        <v>52</v>
      </c>
      <c r="AX12">
        <v>109</v>
      </c>
      <c r="AY12">
        <v>105</v>
      </c>
      <c r="AZ12">
        <v>0</v>
      </c>
      <c r="BA12">
        <v>29</v>
      </c>
    </row>
    <row r="13" spans="1:53" x14ac:dyDescent="0.75">
      <c r="A13" t="s">
        <v>9</v>
      </c>
      <c r="B13" t="s">
        <v>143</v>
      </c>
      <c r="C13">
        <v>0</v>
      </c>
      <c r="D13">
        <v>0</v>
      </c>
      <c r="E13">
        <v>0</v>
      </c>
      <c r="F13">
        <v>0</v>
      </c>
      <c r="G13">
        <v>0</v>
      </c>
      <c r="H13">
        <v>0</v>
      </c>
      <c r="I13">
        <v>0</v>
      </c>
      <c r="J13">
        <v>0</v>
      </c>
      <c r="K13">
        <v>0</v>
      </c>
      <c r="L13">
        <v>0</v>
      </c>
      <c r="M13">
        <v>941</v>
      </c>
      <c r="N13">
        <v>0</v>
      </c>
      <c r="O13">
        <v>0</v>
      </c>
      <c r="P13">
        <v>0</v>
      </c>
      <c r="Q13">
        <v>0</v>
      </c>
      <c r="R13">
        <v>16</v>
      </c>
      <c r="S13">
        <v>6</v>
      </c>
      <c r="T13">
        <v>0</v>
      </c>
      <c r="U13">
        <v>0</v>
      </c>
      <c r="V13">
        <v>0</v>
      </c>
      <c r="W13">
        <v>0</v>
      </c>
      <c r="X13">
        <v>0</v>
      </c>
      <c r="Y13">
        <v>0</v>
      </c>
      <c r="Z13">
        <v>0</v>
      </c>
      <c r="AA13">
        <v>0</v>
      </c>
      <c r="AB13">
        <v>0</v>
      </c>
      <c r="AC13">
        <v>0</v>
      </c>
      <c r="AD13">
        <v>0</v>
      </c>
      <c r="AE13">
        <v>0</v>
      </c>
      <c r="AF13">
        <v>0</v>
      </c>
      <c r="AG13">
        <v>320</v>
      </c>
      <c r="AH13">
        <v>0</v>
      </c>
      <c r="AI13">
        <v>0</v>
      </c>
      <c r="AJ13">
        <v>2</v>
      </c>
      <c r="AK13">
        <v>0</v>
      </c>
      <c r="AL13">
        <v>0</v>
      </c>
      <c r="AM13">
        <v>0</v>
      </c>
      <c r="AN13">
        <v>0</v>
      </c>
      <c r="AO13">
        <v>0</v>
      </c>
      <c r="AP13">
        <v>14</v>
      </c>
      <c r="AQ13">
        <v>0</v>
      </c>
      <c r="AR13">
        <v>0</v>
      </c>
      <c r="AS13">
        <v>0</v>
      </c>
      <c r="AT13">
        <v>0</v>
      </c>
      <c r="AU13">
        <v>0</v>
      </c>
      <c r="AV13">
        <v>34</v>
      </c>
      <c r="AW13">
        <v>0</v>
      </c>
      <c r="AX13">
        <v>0</v>
      </c>
      <c r="AY13">
        <v>0</v>
      </c>
      <c r="AZ13">
        <v>0</v>
      </c>
      <c r="BA13">
        <v>0</v>
      </c>
    </row>
    <row r="14" spans="1:53" x14ac:dyDescent="0.75">
      <c r="A14" t="s">
        <v>10</v>
      </c>
      <c r="B14" t="s">
        <v>144</v>
      </c>
      <c r="C14">
        <v>263</v>
      </c>
      <c r="D14">
        <v>165</v>
      </c>
      <c r="E14">
        <v>25</v>
      </c>
      <c r="F14">
        <v>38</v>
      </c>
      <c r="G14">
        <v>687</v>
      </c>
      <c r="H14">
        <v>5</v>
      </c>
      <c r="I14" t="s">
        <v>134</v>
      </c>
      <c r="J14" t="s">
        <v>134</v>
      </c>
      <c r="K14">
        <v>1128</v>
      </c>
      <c r="L14">
        <v>109</v>
      </c>
      <c r="M14">
        <v>7428</v>
      </c>
      <c r="N14">
        <v>620</v>
      </c>
      <c r="O14">
        <v>189</v>
      </c>
      <c r="P14">
        <v>1711</v>
      </c>
      <c r="Q14">
        <v>843</v>
      </c>
      <c r="R14">
        <v>201</v>
      </c>
      <c r="S14">
        <v>144</v>
      </c>
      <c r="T14">
        <v>397</v>
      </c>
      <c r="U14">
        <v>317</v>
      </c>
      <c r="V14">
        <v>111</v>
      </c>
      <c r="W14">
        <v>23</v>
      </c>
      <c r="X14">
        <v>64</v>
      </c>
      <c r="Y14">
        <v>137</v>
      </c>
      <c r="Z14">
        <v>637</v>
      </c>
      <c r="AA14">
        <v>198</v>
      </c>
      <c r="AB14">
        <v>283</v>
      </c>
      <c r="AC14">
        <v>67</v>
      </c>
      <c r="AD14">
        <v>94</v>
      </c>
      <c r="AE14">
        <v>38</v>
      </c>
      <c r="AF14">
        <v>14</v>
      </c>
      <c r="AG14">
        <v>1262</v>
      </c>
      <c r="AH14" t="s">
        <v>134</v>
      </c>
      <c r="AI14">
        <v>576</v>
      </c>
      <c r="AJ14">
        <v>346</v>
      </c>
      <c r="AK14">
        <v>767</v>
      </c>
      <c r="AL14">
        <v>1359</v>
      </c>
      <c r="AM14">
        <v>0.28999999999999998</v>
      </c>
      <c r="AN14">
        <v>230</v>
      </c>
      <c r="AO14">
        <v>24</v>
      </c>
      <c r="AP14">
        <v>342</v>
      </c>
      <c r="AQ14">
        <v>117</v>
      </c>
      <c r="AR14">
        <v>365</v>
      </c>
      <c r="AS14" t="s">
        <v>134</v>
      </c>
      <c r="AT14">
        <v>124</v>
      </c>
      <c r="AU14">
        <v>3786</v>
      </c>
      <c r="AV14">
        <v>570</v>
      </c>
      <c r="AW14">
        <v>50</v>
      </c>
      <c r="AX14">
        <v>119</v>
      </c>
      <c r="AY14">
        <v>205</v>
      </c>
      <c r="AZ14">
        <v>25</v>
      </c>
      <c r="BA14">
        <v>30</v>
      </c>
    </row>
    <row r="15" spans="1:53" x14ac:dyDescent="0.75">
      <c r="A15" t="s">
        <v>115</v>
      </c>
      <c r="B15" t="s">
        <v>145</v>
      </c>
      <c r="C15">
        <v>0</v>
      </c>
      <c r="D15">
        <v>0</v>
      </c>
      <c r="E15">
        <v>0</v>
      </c>
      <c r="F15">
        <v>0</v>
      </c>
      <c r="G15">
        <v>0</v>
      </c>
      <c r="H15">
        <v>0</v>
      </c>
      <c r="I15">
        <v>0</v>
      </c>
      <c r="J15">
        <v>0</v>
      </c>
      <c r="K15">
        <v>88</v>
      </c>
      <c r="L15">
        <v>0</v>
      </c>
      <c r="M15">
        <v>271</v>
      </c>
      <c r="N15">
        <v>0</v>
      </c>
      <c r="O15">
        <v>0</v>
      </c>
      <c r="P15">
        <v>0</v>
      </c>
      <c r="Q15">
        <v>0</v>
      </c>
      <c r="R15">
        <v>0</v>
      </c>
      <c r="S15">
        <v>0</v>
      </c>
      <c r="T15">
        <v>0</v>
      </c>
      <c r="U15">
        <v>0</v>
      </c>
      <c r="V15">
        <v>0</v>
      </c>
      <c r="W15">
        <v>0</v>
      </c>
      <c r="X15">
        <v>0</v>
      </c>
      <c r="Y15">
        <v>0</v>
      </c>
      <c r="Z15">
        <v>0</v>
      </c>
      <c r="AA15">
        <v>0</v>
      </c>
      <c r="AB15">
        <v>0</v>
      </c>
      <c r="AC15">
        <v>0</v>
      </c>
      <c r="AD15">
        <v>0</v>
      </c>
      <c r="AE15">
        <v>0</v>
      </c>
      <c r="AF15">
        <v>0</v>
      </c>
      <c r="AG15">
        <v>21</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419</v>
      </c>
      <c r="D16">
        <v>678</v>
      </c>
      <c r="E16">
        <v>30</v>
      </c>
      <c r="F16">
        <v>44.18</v>
      </c>
      <c r="G16">
        <v>1067</v>
      </c>
      <c r="H16">
        <v>241</v>
      </c>
      <c r="I16">
        <v>1015</v>
      </c>
      <c r="J16">
        <v>135</v>
      </c>
      <c r="K16">
        <v>2117</v>
      </c>
      <c r="L16">
        <v>453</v>
      </c>
      <c r="M16">
        <v>13923</v>
      </c>
      <c r="N16">
        <v>1914</v>
      </c>
      <c r="O16">
        <v>281.43</v>
      </c>
      <c r="P16">
        <v>2032</v>
      </c>
      <c r="Q16">
        <v>1546</v>
      </c>
      <c r="R16">
        <v>313</v>
      </c>
      <c r="S16">
        <v>948</v>
      </c>
      <c r="T16">
        <v>1267</v>
      </c>
      <c r="U16">
        <v>727</v>
      </c>
      <c r="V16">
        <v>1880</v>
      </c>
      <c r="W16">
        <v>1749</v>
      </c>
      <c r="X16">
        <v>315</v>
      </c>
      <c r="Y16">
        <v>570</v>
      </c>
      <c r="Z16">
        <v>816</v>
      </c>
      <c r="AA16">
        <v>856</v>
      </c>
      <c r="AB16">
        <v>1116</v>
      </c>
      <c r="AC16">
        <v>174</v>
      </c>
      <c r="AD16">
        <v>520</v>
      </c>
      <c r="AE16">
        <v>1005</v>
      </c>
      <c r="AF16">
        <v>667</v>
      </c>
      <c r="AG16">
        <v>1775</v>
      </c>
      <c r="AH16">
        <v>162</v>
      </c>
      <c r="AI16">
        <v>636</v>
      </c>
      <c r="AJ16">
        <v>1475</v>
      </c>
      <c r="AK16">
        <v>3514</v>
      </c>
      <c r="AL16">
        <v>1932</v>
      </c>
      <c r="AM16">
        <v>985.29</v>
      </c>
      <c r="AN16">
        <v>405</v>
      </c>
      <c r="AO16">
        <v>3110</v>
      </c>
      <c r="AP16">
        <v>3122</v>
      </c>
      <c r="AQ16">
        <v>145</v>
      </c>
      <c r="AR16">
        <v>663</v>
      </c>
      <c r="AS16">
        <v>915</v>
      </c>
      <c r="AT16">
        <v>975</v>
      </c>
      <c r="AU16">
        <v>13879</v>
      </c>
      <c r="AV16">
        <v>673</v>
      </c>
      <c r="AW16">
        <v>199</v>
      </c>
      <c r="AX16">
        <v>6322</v>
      </c>
      <c r="AY16">
        <v>542</v>
      </c>
      <c r="AZ16">
        <v>555</v>
      </c>
      <c r="BA16">
        <v>463</v>
      </c>
    </row>
    <row r="17" spans="1:53" x14ac:dyDescent="0.75">
      <c r="A17" t="s">
        <v>14</v>
      </c>
      <c r="B17" t="s">
        <v>146</v>
      </c>
      <c r="C17">
        <v>33</v>
      </c>
      <c r="D17">
        <v>76</v>
      </c>
      <c r="E17">
        <v>0</v>
      </c>
      <c r="F17">
        <v>0</v>
      </c>
      <c r="G17">
        <v>42</v>
      </c>
      <c r="H17">
        <v>-1</v>
      </c>
      <c r="I17">
        <v>0</v>
      </c>
      <c r="J17">
        <v>-0.2</v>
      </c>
      <c r="K17">
        <v>-3</v>
      </c>
      <c r="L17">
        <v>1</v>
      </c>
      <c r="M17">
        <v>-26</v>
      </c>
      <c r="N17">
        <v>1</v>
      </c>
      <c r="O17">
        <v>38</v>
      </c>
      <c r="P17">
        <v>209</v>
      </c>
      <c r="Q17">
        <v>4</v>
      </c>
      <c r="R17">
        <v>18</v>
      </c>
      <c r="S17">
        <v>8</v>
      </c>
      <c r="T17">
        <v>23</v>
      </c>
      <c r="U17">
        <v>45</v>
      </c>
      <c r="V17">
        <v>0</v>
      </c>
      <c r="W17">
        <v>0.42</v>
      </c>
      <c r="X17">
        <v>10</v>
      </c>
      <c r="Y17">
        <v>24</v>
      </c>
      <c r="Z17">
        <v>82</v>
      </c>
      <c r="AA17">
        <v>11</v>
      </c>
      <c r="AB17">
        <v>26</v>
      </c>
      <c r="AC17">
        <v>0</v>
      </c>
      <c r="AD17">
        <v>0</v>
      </c>
      <c r="AE17">
        <v>19</v>
      </c>
      <c r="AF17">
        <v>0</v>
      </c>
      <c r="AG17">
        <v>-2</v>
      </c>
      <c r="AH17">
        <v>5</v>
      </c>
      <c r="AI17">
        <v>46</v>
      </c>
      <c r="AJ17">
        <v>-3</v>
      </c>
      <c r="AK17">
        <v>91</v>
      </c>
      <c r="AL17">
        <v>26</v>
      </c>
      <c r="AM17" t="s">
        <v>134</v>
      </c>
      <c r="AN17">
        <v>0.47</v>
      </c>
      <c r="AO17">
        <v>3</v>
      </c>
      <c r="AP17">
        <v>1</v>
      </c>
      <c r="AQ17">
        <v>0</v>
      </c>
      <c r="AR17">
        <v>4</v>
      </c>
      <c r="AS17">
        <v>0</v>
      </c>
      <c r="AT17">
        <v>0.03</v>
      </c>
      <c r="AU17">
        <v>26</v>
      </c>
      <c r="AV17">
        <v>3</v>
      </c>
      <c r="AW17">
        <v>0.23</v>
      </c>
      <c r="AX17">
        <v>6</v>
      </c>
      <c r="AY17">
        <v>2</v>
      </c>
      <c r="AZ17">
        <v>7</v>
      </c>
      <c r="BA17">
        <v>11</v>
      </c>
    </row>
    <row r="18" spans="1:53" x14ac:dyDescent="0.75">
      <c r="A18" t="s">
        <v>147</v>
      </c>
      <c r="B18" t="s">
        <v>131</v>
      </c>
      <c r="C18">
        <v>3826</v>
      </c>
      <c r="D18">
        <v>23614</v>
      </c>
      <c r="E18">
        <v>42</v>
      </c>
      <c r="F18">
        <v>880.18</v>
      </c>
      <c r="G18">
        <v>10252</v>
      </c>
      <c r="H18">
        <v>5844</v>
      </c>
      <c r="I18">
        <v>13833</v>
      </c>
      <c r="J18">
        <v>657.8</v>
      </c>
      <c r="K18">
        <v>12626</v>
      </c>
      <c r="L18">
        <v>6801</v>
      </c>
      <c r="M18">
        <v>26886</v>
      </c>
      <c r="N18">
        <v>5785</v>
      </c>
      <c r="O18">
        <v>4384.43</v>
      </c>
      <c r="P18">
        <v>27540</v>
      </c>
      <c r="Q18">
        <v>13364</v>
      </c>
      <c r="R18">
        <v>935</v>
      </c>
      <c r="S18">
        <v>1537</v>
      </c>
      <c r="T18">
        <v>17648</v>
      </c>
      <c r="U18">
        <v>8672</v>
      </c>
      <c r="V18">
        <v>5633</v>
      </c>
      <c r="W18">
        <v>5343.42</v>
      </c>
      <c r="X18">
        <v>10383</v>
      </c>
      <c r="Y18">
        <v>1015</v>
      </c>
      <c r="Z18">
        <v>2814</v>
      </c>
      <c r="AA18">
        <v>11293</v>
      </c>
      <c r="AB18">
        <v>5742</v>
      </c>
      <c r="AC18">
        <v>7731</v>
      </c>
      <c r="AD18">
        <v>6931</v>
      </c>
      <c r="AE18">
        <v>2244</v>
      </c>
      <c r="AF18">
        <v>3315</v>
      </c>
      <c r="AG18">
        <v>5033</v>
      </c>
      <c r="AH18">
        <v>1712</v>
      </c>
      <c r="AI18">
        <v>7741</v>
      </c>
      <c r="AJ18">
        <v>3741</v>
      </c>
      <c r="AK18">
        <v>13873</v>
      </c>
      <c r="AL18">
        <v>14178</v>
      </c>
      <c r="AM18">
        <v>3536.29</v>
      </c>
      <c r="AN18">
        <v>13079.67</v>
      </c>
      <c r="AO18">
        <v>9723</v>
      </c>
      <c r="AP18">
        <v>5266</v>
      </c>
      <c r="AQ18">
        <v>1035</v>
      </c>
      <c r="AR18">
        <v>10113</v>
      </c>
      <c r="AS18">
        <v>1399</v>
      </c>
      <c r="AT18">
        <v>8210.0299999999988</v>
      </c>
      <c r="AU18">
        <v>56393</v>
      </c>
      <c r="AV18">
        <v>3611.08</v>
      </c>
      <c r="AW18">
        <v>199.39999999999998</v>
      </c>
      <c r="AX18">
        <v>9418</v>
      </c>
      <c r="AY18">
        <v>7008</v>
      </c>
      <c r="AZ18">
        <v>4077</v>
      </c>
      <c r="BA18">
        <v>6860</v>
      </c>
    </row>
    <row r="19" spans="1:53" x14ac:dyDescent="0.75">
      <c r="A19" t="s">
        <v>148</v>
      </c>
      <c r="B19" t="s">
        <v>131</v>
      </c>
      <c r="C19">
        <v>2.6130128037626932E-4</v>
      </c>
      <c r="D19">
        <v>3.0583637753802684E-3</v>
      </c>
      <c r="E19">
        <v>2.4390243902439046E-2</v>
      </c>
      <c r="F19">
        <v>2.0454545454540174E-4</v>
      </c>
      <c r="G19">
        <v>2.0912168890659277E-2</v>
      </c>
      <c r="H19">
        <v>1.7114495978098887E-4</v>
      </c>
      <c r="I19">
        <v>0</v>
      </c>
      <c r="J19">
        <v>9.3373493975904553E-3</v>
      </c>
      <c r="K19">
        <v>2.764394597583153E-3</v>
      </c>
      <c r="L19">
        <v>1.3215859030837329E-3</v>
      </c>
      <c r="M19">
        <v>9.289881461113092E-4</v>
      </c>
      <c r="N19">
        <v>1.7289073305670755E-4</v>
      </c>
      <c r="O19">
        <v>1.0412394622920651E-3</v>
      </c>
      <c r="P19">
        <v>3.6309502196685273E-5</v>
      </c>
      <c r="Q19">
        <v>5.2655333233038171E-3</v>
      </c>
      <c r="R19">
        <v>8.4835630965005571E-3</v>
      </c>
      <c r="S19">
        <v>6.5019505851759973E-4</v>
      </c>
      <c r="T19">
        <v>1.1331444759210552E-4</v>
      </c>
      <c r="U19">
        <v>2.3068050749719404E-4</v>
      </c>
      <c r="V19">
        <v>1.7749378771747537E-4</v>
      </c>
      <c r="W19">
        <v>1.6031390134528811E-3</v>
      </c>
      <c r="X19">
        <v>9.630200308163861E-5</v>
      </c>
      <c r="Y19">
        <v>0</v>
      </c>
      <c r="Z19">
        <v>1.2230215827338187E-2</v>
      </c>
      <c r="AA19">
        <v>9.8363587588303769E-3</v>
      </c>
      <c r="AB19">
        <v>1.0438413361169019E-3</v>
      </c>
      <c r="AC19">
        <v>1.293661060801643E-4</v>
      </c>
      <c r="AD19">
        <v>1.734354675531069E-3</v>
      </c>
      <c r="AE19">
        <v>0</v>
      </c>
      <c r="AF19">
        <v>1.2051822838203829E-3</v>
      </c>
      <c r="AG19">
        <v>1.9864918553835764E-4</v>
      </c>
      <c r="AH19">
        <v>0</v>
      </c>
      <c r="AI19">
        <v>3.1100168459246014E-3</v>
      </c>
      <c r="AJ19">
        <v>2.9317697228145034E-3</v>
      </c>
      <c r="AK19">
        <v>3.3993924490092198E-3</v>
      </c>
      <c r="AL19">
        <v>7.0536784933405983E-5</v>
      </c>
      <c r="AM19">
        <v>1.4119148671811743E-3</v>
      </c>
      <c r="AN19">
        <v>5.1227158039512943E-5</v>
      </c>
      <c r="AO19">
        <v>7.2046109510082168E-4</v>
      </c>
      <c r="AP19">
        <v>0</v>
      </c>
      <c r="AQ19">
        <v>9.6525096525101883E-4</v>
      </c>
      <c r="AR19">
        <v>4.9686972075921876E-3</v>
      </c>
      <c r="AS19">
        <v>3.5612535612535856E-3</v>
      </c>
      <c r="AT19">
        <v>6.3777886736944289E-3</v>
      </c>
      <c r="AU19">
        <v>1.9502162967166559E-4</v>
      </c>
      <c r="AV19">
        <v>1.1475499589378657E-2</v>
      </c>
      <c r="AW19">
        <v>2.0100502512561125E-3</v>
      </c>
      <c r="AX19">
        <v>1.0616838305554932E-4</v>
      </c>
      <c r="AY19">
        <v>1.4249073810201907E-3</v>
      </c>
      <c r="AZ19">
        <v>2.4521824423739957E-4</v>
      </c>
      <c r="BA19">
        <v>1.4579384749957569E-4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5860</v>
      </c>
      <c r="D22">
        <v>13199</v>
      </c>
      <c r="E22">
        <v>993</v>
      </c>
      <c r="F22">
        <v>1129</v>
      </c>
      <c r="G22">
        <v>12521</v>
      </c>
      <c r="H22">
        <v>2832</v>
      </c>
      <c r="I22">
        <v>8605</v>
      </c>
      <c r="J22">
        <v>471</v>
      </c>
      <c r="K22">
        <v>10666</v>
      </c>
      <c r="L22">
        <v>4850</v>
      </c>
      <c r="M22">
        <v>22868</v>
      </c>
      <c r="N22">
        <v>5427</v>
      </c>
      <c r="O22">
        <v>2970</v>
      </c>
      <c r="P22">
        <v>26010</v>
      </c>
      <c r="Q22">
        <v>14779</v>
      </c>
      <c r="R22">
        <v>777</v>
      </c>
      <c r="S22">
        <v>2845</v>
      </c>
      <c r="T22">
        <v>13041</v>
      </c>
      <c r="U22">
        <v>9254</v>
      </c>
      <c r="V22">
        <v>4861</v>
      </c>
      <c r="W22">
        <v>4274</v>
      </c>
      <c r="X22">
        <v>9633</v>
      </c>
      <c r="Y22">
        <v>925</v>
      </c>
      <c r="Z22">
        <v>4925</v>
      </c>
      <c r="AA22">
        <v>9462</v>
      </c>
      <c r="AB22">
        <v>5949</v>
      </c>
      <c r="AC22">
        <v>5040</v>
      </c>
      <c r="AD22">
        <v>7793</v>
      </c>
      <c r="AE22">
        <v>1261</v>
      </c>
      <c r="AF22">
        <v>3159</v>
      </c>
      <c r="AG22">
        <v>4642</v>
      </c>
      <c r="AH22">
        <v>1046</v>
      </c>
      <c r="AI22">
        <v>8043</v>
      </c>
      <c r="AJ22">
        <v>2891</v>
      </c>
      <c r="AK22">
        <v>13946</v>
      </c>
      <c r="AL22">
        <v>14108</v>
      </c>
      <c r="AM22">
        <v>2345</v>
      </c>
      <c r="AN22">
        <v>14334</v>
      </c>
      <c r="AO22">
        <v>7211</v>
      </c>
      <c r="AP22">
        <v>4701</v>
      </c>
      <c r="AQ22">
        <v>794</v>
      </c>
      <c r="AR22">
        <v>8512</v>
      </c>
      <c r="AS22">
        <v>1138</v>
      </c>
      <c r="AT22">
        <v>9441</v>
      </c>
      <c r="AU22">
        <v>46614</v>
      </c>
      <c r="AV22">
        <v>3569</v>
      </c>
      <c r="AW22">
        <v>493</v>
      </c>
      <c r="AX22">
        <v>6874</v>
      </c>
      <c r="AY22">
        <v>6452</v>
      </c>
      <c r="AZ22">
        <v>1358</v>
      </c>
      <c r="BA22">
        <v>6728</v>
      </c>
    </row>
    <row r="23" spans="1:53" x14ac:dyDescent="0.75">
      <c r="A23" t="s">
        <v>150</v>
      </c>
      <c r="B23" t="s">
        <v>151</v>
      </c>
      <c r="C23">
        <v>139.70000000000002</v>
      </c>
      <c r="D23">
        <v>126.5</v>
      </c>
      <c r="E23">
        <v>167</v>
      </c>
      <c r="F23">
        <v>125.9</v>
      </c>
      <c r="G23">
        <v>108.69999999999999</v>
      </c>
      <c r="H23">
        <v>103.80000000000001</v>
      </c>
      <c r="I23">
        <v>119.60000000000001</v>
      </c>
      <c r="J23">
        <v>208.2</v>
      </c>
      <c r="K23">
        <v>129.80000000000001</v>
      </c>
      <c r="L23">
        <v>102.89999999999999</v>
      </c>
      <c r="M23">
        <v>267.8</v>
      </c>
      <c r="N23">
        <v>121.7</v>
      </c>
      <c r="O23">
        <v>222.7</v>
      </c>
      <c r="P23">
        <v>133.4</v>
      </c>
      <c r="Q23">
        <v>122.8</v>
      </c>
      <c r="R23">
        <v>353.9</v>
      </c>
      <c r="S23">
        <v>96</v>
      </c>
      <c r="T23">
        <v>118.6</v>
      </c>
      <c r="U23">
        <v>111.30000000000001</v>
      </c>
      <c r="V23">
        <v>113</v>
      </c>
      <c r="W23">
        <v>114.80000000000001</v>
      </c>
      <c r="X23">
        <v>87.8</v>
      </c>
      <c r="Y23">
        <v>212.39999999999998</v>
      </c>
      <c r="Z23">
        <v>220.79999999999998</v>
      </c>
      <c r="AA23">
        <v>142.69999999999999</v>
      </c>
      <c r="AB23">
        <v>128.19999999999999</v>
      </c>
      <c r="AC23">
        <v>110.39999999999999</v>
      </c>
      <c r="AD23">
        <v>127.89999999999999</v>
      </c>
      <c r="AE23">
        <v>112.69999999999999</v>
      </c>
      <c r="AF23">
        <v>98.4</v>
      </c>
      <c r="AG23">
        <v>142.10000000000002</v>
      </c>
      <c r="AH23">
        <v>233.70000000000002</v>
      </c>
      <c r="AI23">
        <v>165.79999999999998</v>
      </c>
      <c r="AJ23">
        <v>106.4</v>
      </c>
      <c r="AK23">
        <v>194.4</v>
      </c>
      <c r="AL23">
        <v>108.6</v>
      </c>
      <c r="AM23">
        <v>80.199999999999989</v>
      </c>
      <c r="AN23">
        <v>114.7</v>
      </c>
      <c r="AO23">
        <v>101.6</v>
      </c>
      <c r="AP23">
        <v>102.69999999999999</v>
      </c>
      <c r="AQ23">
        <v>210.9</v>
      </c>
      <c r="AR23">
        <v>110.9</v>
      </c>
      <c r="AS23">
        <v>108.69999999999999</v>
      </c>
      <c r="AT23">
        <v>110.39999999999999</v>
      </c>
      <c r="AU23">
        <v>105.19999999999999</v>
      </c>
      <c r="AV23">
        <v>95.199999999999989</v>
      </c>
      <c r="AW23">
        <v>173.5</v>
      </c>
      <c r="AX23">
        <v>94.9</v>
      </c>
      <c r="AY23">
        <v>131.5</v>
      </c>
      <c r="AZ23">
        <v>83</v>
      </c>
      <c r="BA23">
        <v>101.6</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2AEB-8CBE-4FCE-8B6C-99696A37B75B}">
  <dimension ref="A1:BA23"/>
  <sheetViews>
    <sheetView workbookViewId="0">
      <selection activeCell="E21" sqref="E2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2953</v>
      </c>
      <c r="D2">
        <v>19644</v>
      </c>
      <c r="E2">
        <v>39</v>
      </c>
      <c r="F2">
        <v>420</v>
      </c>
      <c r="G2">
        <v>8128</v>
      </c>
      <c r="H2">
        <v>4356</v>
      </c>
      <c r="I2">
        <v>12124</v>
      </c>
      <c r="J2">
        <v>582</v>
      </c>
      <c r="K2">
        <v>9993</v>
      </c>
      <c r="L2">
        <v>5644</v>
      </c>
      <c r="M2">
        <v>20079</v>
      </c>
      <c r="N2">
        <v>4560</v>
      </c>
      <c r="O2">
        <v>2757</v>
      </c>
      <c r="P2">
        <v>24824</v>
      </c>
      <c r="Q2">
        <v>11831</v>
      </c>
      <c r="R2">
        <v>897</v>
      </c>
      <c r="S2">
        <v>1374</v>
      </c>
      <c r="T2">
        <v>15278</v>
      </c>
      <c r="U2">
        <v>7937</v>
      </c>
      <c r="V2">
        <v>5329</v>
      </c>
      <c r="W2">
        <v>4681</v>
      </c>
      <c r="X2">
        <v>9184</v>
      </c>
      <c r="Y2">
        <v>815</v>
      </c>
      <c r="Z2">
        <v>1925</v>
      </c>
      <c r="AA2">
        <v>9942</v>
      </c>
      <c r="AB2">
        <v>5120</v>
      </c>
      <c r="AC2">
        <v>6715</v>
      </c>
      <c r="AD2">
        <v>6064</v>
      </c>
      <c r="AE2">
        <v>1784</v>
      </c>
      <c r="AF2">
        <v>3126</v>
      </c>
      <c r="AG2">
        <v>3456</v>
      </c>
      <c r="AH2">
        <v>1520</v>
      </c>
      <c r="AI2">
        <v>5914</v>
      </c>
      <c r="AJ2">
        <v>3463</v>
      </c>
      <c r="AK2">
        <v>10887</v>
      </c>
      <c r="AL2">
        <v>10994</v>
      </c>
      <c r="AM2">
        <v>2874.26</v>
      </c>
      <c r="AN2">
        <v>10476</v>
      </c>
      <c r="AO2">
        <v>8187</v>
      </c>
      <c r="AP2">
        <v>4893</v>
      </c>
      <c r="AQ2">
        <v>946</v>
      </c>
      <c r="AR2">
        <v>8751</v>
      </c>
      <c r="AS2">
        <v>1276</v>
      </c>
      <c r="AT2">
        <v>6699</v>
      </c>
      <c r="AU2">
        <v>51049</v>
      </c>
      <c r="AV2">
        <v>2710</v>
      </c>
      <c r="AW2">
        <v>134</v>
      </c>
      <c r="AX2">
        <v>8044</v>
      </c>
      <c r="AY2">
        <v>5680</v>
      </c>
      <c r="AZ2">
        <v>3206</v>
      </c>
      <c r="BA2">
        <v>5171</v>
      </c>
    </row>
    <row r="3" spans="1:53" x14ac:dyDescent="0.75">
      <c r="A3" t="s">
        <v>1</v>
      </c>
      <c r="B3" t="s">
        <v>132</v>
      </c>
      <c r="C3">
        <v>87</v>
      </c>
      <c r="D3">
        <v>365</v>
      </c>
      <c r="E3">
        <v>0</v>
      </c>
      <c r="F3">
        <v>-1</v>
      </c>
      <c r="G3">
        <v>2</v>
      </c>
      <c r="H3">
        <v>3651</v>
      </c>
      <c r="I3">
        <v>1966</v>
      </c>
      <c r="J3">
        <v>65</v>
      </c>
      <c r="K3">
        <v>774</v>
      </c>
      <c r="L3">
        <v>1635</v>
      </c>
      <c r="M3">
        <v>19</v>
      </c>
      <c r="N3">
        <v>1442</v>
      </c>
      <c r="O3">
        <v>0</v>
      </c>
      <c r="P3">
        <v>867</v>
      </c>
      <c r="Q3">
        <v>1537</v>
      </c>
      <c r="R3">
        <v>0</v>
      </c>
      <c r="S3" t="s">
        <v>134</v>
      </c>
      <c r="T3">
        <v>2152</v>
      </c>
      <c r="U3">
        <v>3463</v>
      </c>
      <c r="V3">
        <v>1979</v>
      </c>
      <c r="W3">
        <v>1649</v>
      </c>
      <c r="X3">
        <v>422</v>
      </c>
      <c r="Y3">
        <v>2</v>
      </c>
      <c r="Z3">
        <v>0</v>
      </c>
      <c r="AA3">
        <v>1798</v>
      </c>
      <c r="AB3">
        <v>1199</v>
      </c>
      <c r="AC3">
        <v>346</v>
      </c>
      <c r="AD3">
        <v>3877</v>
      </c>
      <c r="AE3">
        <v>706</v>
      </c>
      <c r="AF3">
        <v>1582</v>
      </c>
      <c r="AG3">
        <v>154</v>
      </c>
      <c r="AH3">
        <v>0</v>
      </c>
      <c r="AI3">
        <v>0</v>
      </c>
      <c r="AJ3">
        <v>979</v>
      </c>
      <c r="AK3">
        <v>0</v>
      </c>
      <c r="AL3">
        <v>1280</v>
      </c>
      <c r="AM3">
        <v>1725</v>
      </c>
      <c r="AN3">
        <v>1866</v>
      </c>
      <c r="AO3">
        <v>854</v>
      </c>
      <c r="AP3">
        <v>0</v>
      </c>
      <c r="AQ3">
        <v>0</v>
      </c>
      <c r="AR3">
        <v>1480</v>
      </c>
      <c r="AS3">
        <v>151</v>
      </c>
      <c r="AT3">
        <v>1317</v>
      </c>
      <c r="AU3">
        <v>7166</v>
      </c>
      <c r="AV3">
        <v>1170</v>
      </c>
      <c r="AW3">
        <v>0</v>
      </c>
      <c r="AX3">
        <v>143</v>
      </c>
      <c r="AY3">
        <v>1934</v>
      </c>
      <c r="AZ3">
        <v>2407</v>
      </c>
      <c r="BA3">
        <v>3558</v>
      </c>
    </row>
    <row r="4" spans="1:53" x14ac:dyDescent="0.75">
      <c r="A4" t="s">
        <v>2</v>
      </c>
      <c r="B4" t="s">
        <v>133</v>
      </c>
      <c r="C4">
        <v>6</v>
      </c>
      <c r="D4">
        <v>9</v>
      </c>
      <c r="E4" t="s">
        <v>134</v>
      </c>
      <c r="F4" t="s">
        <v>134</v>
      </c>
      <c r="G4">
        <v>5</v>
      </c>
      <c r="H4">
        <v>18</v>
      </c>
      <c r="I4" t="s">
        <v>134</v>
      </c>
      <c r="J4">
        <v>75</v>
      </c>
      <c r="K4">
        <v>4</v>
      </c>
      <c r="L4">
        <v>3</v>
      </c>
      <c r="M4">
        <v>8</v>
      </c>
      <c r="N4">
        <v>4</v>
      </c>
      <c r="O4">
        <v>5</v>
      </c>
      <c r="P4">
        <v>16</v>
      </c>
      <c r="Q4">
        <v>8</v>
      </c>
      <c r="R4">
        <v>577</v>
      </c>
      <c r="S4">
        <v>0</v>
      </c>
      <c r="T4">
        <v>2</v>
      </c>
      <c r="U4">
        <v>14</v>
      </c>
      <c r="V4">
        <v>8</v>
      </c>
      <c r="W4">
        <v>6</v>
      </c>
      <c r="X4" t="s">
        <v>134</v>
      </c>
      <c r="Y4">
        <v>2</v>
      </c>
      <c r="Z4">
        <v>1</v>
      </c>
      <c r="AA4">
        <v>9</v>
      </c>
      <c r="AB4">
        <v>9</v>
      </c>
      <c r="AC4">
        <v>0.43</v>
      </c>
      <c r="AD4">
        <v>11</v>
      </c>
      <c r="AE4">
        <v>2</v>
      </c>
      <c r="AF4">
        <v>5</v>
      </c>
      <c r="AG4">
        <v>0.35</v>
      </c>
      <c r="AH4">
        <v>1</v>
      </c>
      <c r="AI4" t="s">
        <v>134</v>
      </c>
      <c r="AJ4" t="s">
        <v>134</v>
      </c>
      <c r="AK4">
        <v>12</v>
      </c>
      <c r="AL4">
        <v>7</v>
      </c>
      <c r="AM4">
        <v>3</v>
      </c>
      <c r="AN4">
        <v>10</v>
      </c>
      <c r="AO4">
        <v>5</v>
      </c>
      <c r="AP4" t="s">
        <v>134</v>
      </c>
      <c r="AQ4" t="s">
        <v>134</v>
      </c>
      <c r="AR4">
        <v>8</v>
      </c>
      <c r="AS4">
        <v>4</v>
      </c>
      <c r="AT4">
        <v>10</v>
      </c>
      <c r="AU4">
        <v>7</v>
      </c>
      <c r="AV4">
        <v>3</v>
      </c>
      <c r="AW4" t="s">
        <v>134</v>
      </c>
      <c r="AX4">
        <v>2</v>
      </c>
      <c r="AY4">
        <v>14</v>
      </c>
      <c r="AZ4">
        <v>4</v>
      </c>
      <c r="BA4">
        <v>6</v>
      </c>
    </row>
    <row r="5" spans="1:53" x14ac:dyDescent="0.75">
      <c r="A5" t="s">
        <v>3</v>
      </c>
      <c r="B5" t="s">
        <v>135</v>
      </c>
      <c r="C5">
        <v>0</v>
      </c>
      <c r="D5">
        <v>0</v>
      </c>
      <c r="E5">
        <v>0</v>
      </c>
      <c r="F5">
        <v>0</v>
      </c>
      <c r="G5">
        <v>0</v>
      </c>
      <c r="H5">
        <v>0</v>
      </c>
      <c r="I5">
        <v>0</v>
      </c>
      <c r="J5">
        <v>0</v>
      </c>
      <c r="K5">
        <v>0</v>
      </c>
      <c r="L5">
        <v>0</v>
      </c>
      <c r="M5">
        <v>0</v>
      </c>
      <c r="N5">
        <v>0</v>
      </c>
      <c r="O5">
        <v>0</v>
      </c>
      <c r="P5">
        <v>89</v>
      </c>
      <c r="Q5">
        <v>0</v>
      </c>
      <c r="R5">
        <v>0</v>
      </c>
      <c r="S5">
        <v>0</v>
      </c>
      <c r="T5">
        <v>0</v>
      </c>
      <c r="U5">
        <v>0</v>
      </c>
      <c r="V5">
        <v>0</v>
      </c>
      <c r="W5">
        <v>0</v>
      </c>
      <c r="X5">
        <v>89</v>
      </c>
      <c r="Y5">
        <v>0</v>
      </c>
      <c r="Z5">
        <v>0</v>
      </c>
      <c r="AA5">
        <v>91</v>
      </c>
      <c r="AB5">
        <v>0</v>
      </c>
      <c r="AC5">
        <v>0</v>
      </c>
      <c r="AD5">
        <v>0</v>
      </c>
      <c r="AE5">
        <v>28</v>
      </c>
      <c r="AF5">
        <v>0</v>
      </c>
      <c r="AG5">
        <v>0</v>
      </c>
      <c r="AH5">
        <v>0</v>
      </c>
      <c r="AI5">
        <v>0</v>
      </c>
      <c r="AJ5">
        <v>0</v>
      </c>
      <c r="AK5">
        <v>0</v>
      </c>
      <c r="AL5">
        <v>0</v>
      </c>
      <c r="AM5">
        <v>0</v>
      </c>
      <c r="AN5">
        <v>0</v>
      </c>
      <c r="AO5">
        <v>0</v>
      </c>
      <c r="AP5">
        <v>0</v>
      </c>
      <c r="AQ5">
        <v>0</v>
      </c>
      <c r="AR5">
        <v>0</v>
      </c>
      <c r="AS5">
        <v>0</v>
      </c>
      <c r="AT5">
        <v>0</v>
      </c>
      <c r="AU5">
        <v>3</v>
      </c>
      <c r="AV5">
        <v>0</v>
      </c>
      <c r="AW5">
        <v>0</v>
      </c>
      <c r="AX5">
        <v>0</v>
      </c>
      <c r="AY5">
        <v>2</v>
      </c>
      <c r="AZ5">
        <v>0</v>
      </c>
      <c r="BA5">
        <v>0</v>
      </c>
    </row>
    <row r="6" spans="1:53" x14ac:dyDescent="0.75">
      <c r="A6" t="s">
        <v>4</v>
      </c>
      <c r="B6" t="s">
        <v>136</v>
      </c>
      <c r="C6">
        <v>1207</v>
      </c>
      <c r="D6">
        <v>12173</v>
      </c>
      <c r="E6">
        <v>11</v>
      </c>
      <c r="F6">
        <v>359</v>
      </c>
      <c r="G6">
        <v>5007</v>
      </c>
      <c r="H6">
        <v>444</v>
      </c>
      <c r="I6">
        <v>5751</v>
      </c>
      <c r="J6">
        <v>298</v>
      </c>
      <c r="K6">
        <v>4332</v>
      </c>
      <c r="L6">
        <v>2427</v>
      </c>
      <c r="M6">
        <v>4704</v>
      </c>
      <c r="N6">
        <v>1251</v>
      </c>
      <c r="O6">
        <v>2447</v>
      </c>
      <c r="P6">
        <v>18956</v>
      </c>
      <c r="Q6">
        <v>6015</v>
      </c>
      <c r="R6">
        <v>0</v>
      </c>
      <c r="S6">
        <v>385</v>
      </c>
      <c r="T6">
        <v>2954</v>
      </c>
      <c r="U6">
        <v>3429</v>
      </c>
      <c r="V6">
        <v>1046</v>
      </c>
      <c r="W6">
        <v>549</v>
      </c>
      <c r="X6">
        <v>7089</v>
      </c>
      <c r="Y6">
        <v>310</v>
      </c>
      <c r="Z6">
        <v>1138</v>
      </c>
      <c r="AA6">
        <v>4667</v>
      </c>
      <c r="AB6">
        <v>1657</v>
      </c>
      <c r="AC6">
        <v>5222</v>
      </c>
      <c r="AD6">
        <v>863</v>
      </c>
      <c r="AE6" t="s">
        <v>134</v>
      </c>
      <c r="AF6">
        <v>231</v>
      </c>
      <c r="AG6">
        <v>1569</v>
      </c>
      <c r="AH6">
        <v>499</v>
      </c>
      <c r="AI6">
        <v>2754</v>
      </c>
      <c r="AJ6">
        <v>1106</v>
      </c>
      <c r="AK6">
        <v>5270</v>
      </c>
      <c r="AL6">
        <v>4256</v>
      </c>
      <c r="AM6">
        <v>177</v>
      </c>
      <c r="AN6">
        <v>6582</v>
      </c>
      <c r="AO6">
        <v>4944</v>
      </c>
      <c r="AP6">
        <v>1657</v>
      </c>
      <c r="AQ6">
        <v>807</v>
      </c>
      <c r="AR6">
        <v>2049</v>
      </c>
      <c r="AS6">
        <v>217</v>
      </c>
      <c r="AT6">
        <v>1492</v>
      </c>
      <c r="AU6">
        <v>27785</v>
      </c>
      <c r="AV6">
        <v>879</v>
      </c>
      <c r="AW6">
        <v>0.01</v>
      </c>
      <c r="AX6">
        <v>1065</v>
      </c>
      <c r="AY6">
        <v>2324</v>
      </c>
      <c r="AZ6">
        <v>169</v>
      </c>
      <c r="BA6">
        <v>1283</v>
      </c>
    </row>
    <row r="7" spans="1:53" x14ac:dyDescent="0.75">
      <c r="A7" t="s">
        <v>5</v>
      </c>
      <c r="B7" t="s">
        <v>137</v>
      </c>
      <c r="C7">
        <v>0</v>
      </c>
      <c r="D7" t="s">
        <v>134</v>
      </c>
      <c r="E7">
        <v>0</v>
      </c>
      <c r="F7">
        <v>20</v>
      </c>
      <c r="G7">
        <v>0</v>
      </c>
      <c r="H7">
        <v>8</v>
      </c>
      <c r="I7" t="s">
        <v>134</v>
      </c>
      <c r="J7">
        <v>0</v>
      </c>
      <c r="K7">
        <v>0</v>
      </c>
      <c r="L7">
        <v>0</v>
      </c>
      <c r="M7">
        <v>126</v>
      </c>
      <c r="N7" t="s">
        <v>134</v>
      </c>
      <c r="O7">
        <v>0</v>
      </c>
      <c r="P7">
        <v>0</v>
      </c>
      <c r="Q7">
        <v>0</v>
      </c>
      <c r="R7">
        <v>0</v>
      </c>
      <c r="S7">
        <v>0</v>
      </c>
      <c r="T7">
        <v>26</v>
      </c>
      <c r="U7" t="s">
        <v>134</v>
      </c>
      <c r="V7">
        <v>0</v>
      </c>
      <c r="W7">
        <v>0</v>
      </c>
      <c r="X7">
        <v>168</v>
      </c>
      <c r="Y7">
        <v>0</v>
      </c>
      <c r="Z7">
        <v>0</v>
      </c>
      <c r="AA7">
        <v>104</v>
      </c>
      <c r="AB7">
        <v>0</v>
      </c>
      <c r="AC7">
        <v>0</v>
      </c>
      <c r="AD7">
        <v>0</v>
      </c>
      <c r="AE7" t="s">
        <v>134</v>
      </c>
      <c r="AF7">
        <v>0</v>
      </c>
      <c r="AG7">
        <v>0</v>
      </c>
      <c r="AH7">
        <v>0</v>
      </c>
      <c r="AI7">
        <v>11</v>
      </c>
      <c r="AJ7">
        <v>0</v>
      </c>
      <c r="AK7">
        <v>0</v>
      </c>
      <c r="AL7">
        <v>0</v>
      </c>
      <c r="AM7">
        <v>3</v>
      </c>
      <c r="AN7" t="s">
        <v>134</v>
      </c>
      <c r="AO7">
        <v>0</v>
      </c>
      <c r="AP7">
        <v>0</v>
      </c>
      <c r="AQ7">
        <v>0</v>
      </c>
      <c r="AR7">
        <v>0</v>
      </c>
      <c r="AS7">
        <v>0</v>
      </c>
      <c r="AT7">
        <v>1</v>
      </c>
      <c r="AU7">
        <v>196</v>
      </c>
      <c r="AV7">
        <v>0.22</v>
      </c>
      <c r="AW7">
        <v>0</v>
      </c>
      <c r="AX7">
        <v>19</v>
      </c>
      <c r="AY7">
        <v>0</v>
      </c>
      <c r="AZ7">
        <v>29</v>
      </c>
      <c r="BA7">
        <v>0</v>
      </c>
    </row>
    <row r="8" spans="1:53" x14ac:dyDescent="0.75">
      <c r="A8" t="s">
        <v>12</v>
      </c>
      <c r="B8" t="s">
        <v>131</v>
      </c>
      <c r="C8">
        <v>1300</v>
      </c>
      <c r="D8">
        <v>12547</v>
      </c>
      <c r="E8">
        <v>11</v>
      </c>
      <c r="F8">
        <v>378</v>
      </c>
      <c r="G8">
        <v>5014</v>
      </c>
      <c r="H8">
        <v>4121</v>
      </c>
      <c r="I8">
        <v>7717</v>
      </c>
      <c r="J8">
        <v>438</v>
      </c>
      <c r="K8">
        <v>5110</v>
      </c>
      <c r="L8">
        <v>4065</v>
      </c>
      <c r="M8">
        <v>4857</v>
      </c>
      <c r="N8">
        <v>2697</v>
      </c>
      <c r="O8">
        <v>2452</v>
      </c>
      <c r="P8">
        <v>19928</v>
      </c>
      <c r="Q8">
        <v>7560</v>
      </c>
      <c r="R8">
        <v>577</v>
      </c>
      <c r="S8">
        <v>385</v>
      </c>
      <c r="T8">
        <v>5134</v>
      </c>
      <c r="U8">
        <v>6906</v>
      </c>
      <c r="V8">
        <v>3033</v>
      </c>
      <c r="W8">
        <v>2204</v>
      </c>
      <c r="X8">
        <v>7768</v>
      </c>
      <c r="Y8">
        <v>314</v>
      </c>
      <c r="Z8">
        <v>1139</v>
      </c>
      <c r="AA8">
        <v>6669</v>
      </c>
      <c r="AB8">
        <v>2865</v>
      </c>
      <c r="AC8">
        <v>5568.43</v>
      </c>
      <c r="AD8">
        <v>4751</v>
      </c>
      <c r="AE8">
        <v>736</v>
      </c>
      <c r="AF8">
        <v>1818</v>
      </c>
      <c r="AG8">
        <v>1723.35</v>
      </c>
      <c r="AH8">
        <v>500</v>
      </c>
      <c r="AI8">
        <v>2765</v>
      </c>
      <c r="AJ8">
        <v>2085</v>
      </c>
      <c r="AK8">
        <v>5282</v>
      </c>
      <c r="AL8">
        <v>5543</v>
      </c>
      <c r="AM8">
        <v>1908</v>
      </c>
      <c r="AN8">
        <v>8458</v>
      </c>
      <c r="AO8">
        <v>5803</v>
      </c>
      <c r="AP8">
        <v>1657</v>
      </c>
      <c r="AQ8">
        <v>807</v>
      </c>
      <c r="AR8">
        <v>3537</v>
      </c>
      <c r="AS8">
        <v>372</v>
      </c>
      <c r="AT8">
        <v>2820</v>
      </c>
      <c r="AU8">
        <v>35157</v>
      </c>
      <c r="AV8">
        <v>2052.2199999999998</v>
      </c>
      <c r="AW8">
        <v>0.01</v>
      </c>
      <c r="AX8">
        <v>1229</v>
      </c>
      <c r="AY8">
        <v>4274</v>
      </c>
      <c r="AZ8">
        <v>2609</v>
      </c>
      <c r="BA8">
        <v>4847</v>
      </c>
    </row>
    <row r="9" spans="1:53" x14ac:dyDescent="0.75">
      <c r="A9" t="s">
        <v>138</v>
      </c>
      <c r="B9" t="s">
        <v>139</v>
      </c>
      <c r="C9">
        <v>1273</v>
      </c>
      <c r="D9">
        <v>6493</v>
      </c>
      <c r="E9">
        <v>0</v>
      </c>
      <c r="F9">
        <v>0</v>
      </c>
      <c r="G9">
        <v>2313</v>
      </c>
      <c r="H9">
        <v>0</v>
      </c>
      <c r="I9">
        <v>3780</v>
      </c>
      <c r="J9">
        <v>0</v>
      </c>
      <c r="K9">
        <v>2736</v>
      </c>
      <c r="L9">
        <v>1291</v>
      </c>
      <c r="M9">
        <v>1625</v>
      </c>
      <c r="N9">
        <v>0</v>
      </c>
      <c r="O9">
        <v>26</v>
      </c>
      <c r="P9">
        <v>2670</v>
      </c>
      <c r="Q9">
        <v>2976</v>
      </c>
      <c r="R9">
        <v>0</v>
      </c>
      <c r="S9">
        <v>0</v>
      </c>
      <c r="T9">
        <v>8404</v>
      </c>
      <c r="U9">
        <v>0</v>
      </c>
      <c r="V9">
        <v>0</v>
      </c>
      <c r="W9">
        <v>861</v>
      </c>
      <c r="X9">
        <v>1109</v>
      </c>
      <c r="Y9">
        <v>0</v>
      </c>
      <c r="Z9">
        <v>0</v>
      </c>
      <c r="AA9">
        <v>2401</v>
      </c>
      <c r="AB9">
        <v>1029</v>
      </c>
      <c r="AC9">
        <v>974</v>
      </c>
      <c r="AD9">
        <v>869</v>
      </c>
      <c r="AE9">
        <v>0</v>
      </c>
      <c r="AF9">
        <v>562</v>
      </c>
      <c r="AG9">
        <v>0</v>
      </c>
      <c r="AH9">
        <v>899</v>
      </c>
      <c r="AI9">
        <v>2523</v>
      </c>
      <c r="AJ9">
        <v>0</v>
      </c>
      <c r="AK9">
        <v>2368</v>
      </c>
      <c r="AL9">
        <v>3740</v>
      </c>
      <c r="AM9">
        <v>0</v>
      </c>
      <c r="AN9">
        <v>1552</v>
      </c>
      <c r="AO9">
        <v>0</v>
      </c>
      <c r="AP9">
        <v>0</v>
      </c>
      <c r="AQ9">
        <v>0</v>
      </c>
      <c r="AR9">
        <v>4717</v>
      </c>
      <c r="AS9">
        <v>0</v>
      </c>
      <c r="AT9">
        <v>3236</v>
      </c>
      <c r="AU9">
        <v>3419</v>
      </c>
      <c r="AV9">
        <v>0</v>
      </c>
      <c r="AW9">
        <v>0</v>
      </c>
      <c r="AX9">
        <v>262</v>
      </c>
      <c r="AY9">
        <v>858</v>
      </c>
      <c r="AZ9">
        <v>0</v>
      </c>
      <c r="BA9">
        <v>0</v>
      </c>
    </row>
    <row r="10" spans="1:53" x14ac:dyDescent="0.75">
      <c r="A10" t="s">
        <v>6</v>
      </c>
      <c r="B10" t="s">
        <v>140</v>
      </c>
      <c r="C10">
        <v>48</v>
      </c>
      <c r="D10">
        <v>97</v>
      </c>
      <c r="E10">
        <v>0</v>
      </c>
      <c r="F10">
        <v>0</v>
      </c>
      <c r="G10">
        <v>45</v>
      </c>
      <c r="H10">
        <v>97</v>
      </c>
      <c r="I10">
        <v>374</v>
      </c>
      <c r="J10">
        <v>133</v>
      </c>
      <c r="K10">
        <v>689</v>
      </c>
      <c r="L10">
        <v>110</v>
      </c>
      <c r="M10">
        <v>3545</v>
      </c>
      <c r="N10">
        <v>152</v>
      </c>
      <c r="O10">
        <v>21</v>
      </c>
      <c r="P10">
        <v>16</v>
      </c>
      <c r="Q10">
        <v>107</v>
      </c>
      <c r="R10" t="s">
        <v>134</v>
      </c>
      <c r="S10">
        <v>659</v>
      </c>
      <c r="T10">
        <v>6</v>
      </c>
      <c r="U10">
        <v>16</v>
      </c>
      <c r="V10">
        <v>86</v>
      </c>
      <c r="W10">
        <v>2</v>
      </c>
      <c r="X10">
        <v>72</v>
      </c>
      <c r="Y10">
        <v>98</v>
      </c>
      <c r="Z10">
        <v>59</v>
      </c>
      <c r="AA10">
        <v>102</v>
      </c>
      <c r="AB10">
        <v>57</v>
      </c>
      <c r="AC10">
        <v>0</v>
      </c>
      <c r="AD10">
        <v>51</v>
      </c>
      <c r="AE10">
        <v>722</v>
      </c>
      <c r="AF10">
        <v>89</v>
      </c>
      <c r="AG10">
        <v>176</v>
      </c>
      <c r="AH10">
        <v>27</v>
      </c>
      <c r="AI10">
        <v>0.23</v>
      </c>
      <c r="AJ10" t="s">
        <v>134</v>
      </c>
      <c r="AK10">
        <v>2075</v>
      </c>
      <c r="AL10">
        <v>252</v>
      </c>
      <c r="AM10">
        <v>156</v>
      </c>
      <c r="AN10">
        <v>30</v>
      </c>
      <c r="AO10">
        <v>103</v>
      </c>
      <c r="AP10">
        <v>1949</v>
      </c>
      <c r="AQ10" t="s">
        <v>134</v>
      </c>
      <c r="AR10" t="s">
        <v>134</v>
      </c>
      <c r="AS10">
        <v>407</v>
      </c>
      <c r="AT10">
        <v>549</v>
      </c>
      <c r="AU10">
        <v>23</v>
      </c>
      <c r="AV10">
        <v>50</v>
      </c>
      <c r="AW10">
        <v>40</v>
      </c>
      <c r="AX10">
        <v>5807</v>
      </c>
      <c r="AY10">
        <v>161</v>
      </c>
      <c r="AZ10">
        <v>69</v>
      </c>
      <c r="BA10">
        <v>253</v>
      </c>
    </row>
    <row r="11" spans="1:53" x14ac:dyDescent="0.75">
      <c r="A11" t="s">
        <v>7</v>
      </c>
      <c r="B11" t="s">
        <v>141</v>
      </c>
      <c r="C11">
        <v>29</v>
      </c>
      <c r="D11">
        <v>193</v>
      </c>
      <c r="E11">
        <v>0</v>
      </c>
      <c r="F11">
        <v>0.34</v>
      </c>
      <c r="G11">
        <v>3</v>
      </c>
      <c r="H11">
        <v>134</v>
      </c>
      <c r="I11">
        <v>0</v>
      </c>
      <c r="J11">
        <v>8</v>
      </c>
      <c r="K11">
        <v>152</v>
      </c>
      <c r="L11">
        <v>0</v>
      </c>
      <c r="M11">
        <v>1426</v>
      </c>
      <c r="N11">
        <v>1104</v>
      </c>
      <c r="O11">
        <v>0.5</v>
      </c>
      <c r="P11">
        <v>0</v>
      </c>
      <c r="Q11">
        <v>0</v>
      </c>
      <c r="R11">
        <v>61</v>
      </c>
      <c r="S11">
        <v>147</v>
      </c>
      <c r="T11">
        <v>1286</v>
      </c>
      <c r="U11">
        <v>521</v>
      </c>
      <c r="V11">
        <v>2090</v>
      </c>
      <c r="W11">
        <v>1587</v>
      </c>
      <c r="X11">
        <v>0</v>
      </c>
      <c r="Y11">
        <v>134</v>
      </c>
      <c r="Z11">
        <v>9</v>
      </c>
      <c r="AA11">
        <v>447</v>
      </c>
      <c r="AB11">
        <v>775</v>
      </c>
      <c r="AC11">
        <v>0</v>
      </c>
      <c r="AD11">
        <v>300</v>
      </c>
      <c r="AE11">
        <v>228</v>
      </c>
      <c r="AF11">
        <v>636</v>
      </c>
      <c r="AG11">
        <v>24</v>
      </c>
      <c r="AH11">
        <v>19</v>
      </c>
      <c r="AI11">
        <v>1</v>
      </c>
      <c r="AJ11">
        <v>1037</v>
      </c>
      <c r="AK11">
        <v>277</v>
      </c>
      <c r="AL11">
        <v>33</v>
      </c>
      <c r="AM11">
        <v>807</v>
      </c>
      <c r="AN11">
        <v>172</v>
      </c>
      <c r="AO11">
        <v>2237</v>
      </c>
      <c r="AP11">
        <v>881</v>
      </c>
      <c r="AQ11">
        <v>9</v>
      </c>
      <c r="AR11">
        <v>0</v>
      </c>
      <c r="AS11">
        <v>496</v>
      </c>
      <c r="AT11" t="s">
        <v>134</v>
      </c>
      <c r="AU11">
        <v>9013</v>
      </c>
      <c r="AV11">
        <v>59</v>
      </c>
      <c r="AW11">
        <v>17</v>
      </c>
      <c r="AX11">
        <v>526</v>
      </c>
      <c r="AY11">
        <v>88</v>
      </c>
      <c r="AZ11">
        <v>498</v>
      </c>
      <c r="BA11">
        <v>0</v>
      </c>
    </row>
    <row r="12" spans="1:53" x14ac:dyDescent="0.75">
      <c r="A12" t="s">
        <v>8</v>
      </c>
      <c r="B12" t="s">
        <v>142</v>
      </c>
      <c r="C12">
        <v>26</v>
      </c>
      <c r="D12">
        <v>130</v>
      </c>
      <c r="E12">
        <v>5</v>
      </c>
      <c r="F12">
        <v>6</v>
      </c>
      <c r="G12">
        <v>260</v>
      </c>
      <c r="H12" t="s">
        <v>134</v>
      </c>
      <c r="I12">
        <v>253</v>
      </c>
      <c r="J12">
        <v>2</v>
      </c>
      <c r="K12" t="s">
        <v>134</v>
      </c>
      <c r="L12">
        <v>60</v>
      </c>
      <c r="M12">
        <v>409</v>
      </c>
      <c r="N12">
        <v>11</v>
      </c>
      <c r="O12">
        <v>47</v>
      </c>
      <c r="P12">
        <v>300</v>
      </c>
      <c r="Q12">
        <v>421</v>
      </c>
      <c r="R12">
        <v>23</v>
      </c>
      <c r="S12">
        <v>38</v>
      </c>
      <c r="T12">
        <v>24</v>
      </c>
      <c r="U12">
        <v>32</v>
      </c>
      <c r="V12">
        <v>16</v>
      </c>
      <c r="W12">
        <v>5</v>
      </c>
      <c r="X12">
        <v>154</v>
      </c>
      <c r="Y12">
        <v>121</v>
      </c>
      <c r="Z12">
        <v>84</v>
      </c>
      <c r="AA12">
        <v>174</v>
      </c>
      <c r="AB12">
        <v>106</v>
      </c>
      <c r="AC12">
        <v>105</v>
      </c>
      <c r="AD12">
        <v>12</v>
      </c>
      <c r="AE12">
        <v>3</v>
      </c>
      <c r="AF12">
        <v>8</v>
      </c>
      <c r="AG12">
        <v>4</v>
      </c>
      <c r="AH12">
        <v>71</v>
      </c>
      <c r="AI12">
        <v>60</v>
      </c>
      <c r="AJ12">
        <v>3</v>
      </c>
      <c r="AK12">
        <v>134</v>
      </c>
      <c r="AL12">
        <v>140</v>
      </c>
      <c r="AM12">
        <v>0</v>
      </c>
      <c r="AN12">
        <v>23</v>
      </c>
      <c r="AO12">
        <v>24</v>
      </c>
      <c r="AP12">
        <v>81</v>
      </c>
      <c r="AQ12">
        <v>18</v>
      </c>
      <c r="AR12">
        <v>159</v>
      </c>
      <c r="AS12" t="s">
        <v>134</v>
      </c>
      <c r="AT12">
        <v>41</v>
      </c>
      <c r="AU12">
        <v>115</v>
      </c>
      <c r="AV12">
        <v>7</v>
      </c>
      <c r="AW12">
        <v>29</v>
      </c>
      <c r="AX12">
        <v>103</v>
      </c>
      <c r="AY12">
        <v>106</v>
      </c>
      <c r="AZ12">
        <v>0</v>
      </c>
      <c r="BA12">
        <v>30</v>
      </c>
    </row>
    <row r="13" spans="1:53" x14ac:dyDescent="0.75">
      <c r="A13" t="s">
        <v>9</v>
      </c>
      <c r="B13" t="s">
        <v>143</v>
      </c>
      <c r="C13">
        <v>0</v>
      </c>
      <c r="D13">
        <v>0</v>
      </c>
      <c r="E13">
        <v>0</v>
      </c>
      <c r="F13">
        <v>0</v>
      </c>
      <c r="G13">
        <v>0</v>
      </c>
      <c r="H13">
        <v>0</v>
      </c>
      <c r="I13">
        <v>0</v>
      </c>
      <c r="J13">
        <v>0</v>
      </c>
      <c r="K13">
        <v>0</v>
      </c>
      <c r="L13">
        <v>0</v>
      </c>
      <c r="M13">
        <v>875</v>
      </c>
      <c r="N13">
        <v>0</v>
      </c>
      <c r="O13">
        <v>0</v>
      </c>
      <c r="P13">
        <v>0</v>
      </c>
      <c r="Q13">
        <v>0</v>
      </c>
      <c r="R13" t="s">
        <v>134</v>
      </c>
      <c r="S13" t="s">
        <v>134</v>
      </c>
      <c r="T13">
        <v>0</v>
      </c>
      <c r="U13">
        <v>0</v>
      </c>
      <c r="V13">
        <v>0</v>
      </c>
      <c r="W13">
        <v>0</v>
      </c>
      <c r="X13">
        <v>0</v>
      </c>
      <c r="Y13">
        <v>0</v>
      </c>
      <c r="Z13">
        <v>0</v>
      </c>
      <c r="AA13">
        <v>0</v>
      </c>
      <c r="AB13">
        <v>0</v>
      </c>
      <c r="AC13">
        <v>0</v>
      </c>
      <c r="AD13">
        <v>0</v>
      </c>
      <c r="AE13">
        <v>0</v>
      </c>
      <c r="AF13">
        <v>0</v>
      </c>
      <c r="AG13">
        <v>321</v>
      </c>
      <c r="AH13">
        <v>0</v>
      </c>
      <c r="AI13">
        <v>0</v>
      </c>
      <c r="AJ13">
        <v>2</v>
      </c>
      <c r="AK13">
        <v>0</v>
      </c>
      <c r="AL13">
        <v>0</v>
      </c>
      <c r="AM13">
        <v>0</v>
      </c>
      <c r="AN13">
        <v>0</v>
      </c>
      <c r="AO13">
        <v>0</v>
      </c>
      <c r="AP13">
        <v>16</v>
      </c>
      <c r="AQ13">
        <v>0</v>
      </c>
      <c r="AR13">
        <v>0</v>
      </c>
      <c r="AS13">
        <v>0</v>
      </c>
      <c r="AT13">
        <v>0</v>
      </c>
      <c r="AU13">
        <v>0</v>
      </c>
      <c r="AV13">
        <v>34</v>
      </c>
      <c r="AW13">
        <v>0</v>
      </c>
      <c r="AX13">
        <v>0</v>
      </c>
      <c r="AY13">
        <v>0</v>
      </c>
      <c r="AZ13">
        <v>0</v>
      </c>
      <c r="BA13">
        <v>0</v>
      </c>
    </row>
    <row r="14" spans="1:53" x14ac:dyDescent="0.75">
      <c r="A14" t="s">
        <v>10</v>
      </c>
      <c r="B14" t="s">
        <v>144</v>
      </c>
      <c r="C14">
        <v>249</v>
      </c>
      <c r="D14">
        <v>155</v>
      </c>
      <c r="E14">
        <v>24</v>
      </c>
      <c r="F14">
        <v>37</v>
      </c>
      <c r="G14">
        <v>646</v>
      </c>
      <c r="H14">
        <v>5</v>
      </c>
      <c r="I14" t="s">
        <v>134</v>
      </c>
      <c r="J14" t="s">
        <v>134</v>
      </c>
      <c r="K14">
        <v>1166</v>
      </c>
      <c r="L14">
        <v>115</v>
      </c>
      <c r="M14">
        <v>7106</v>
      </c>
      <c r="N14">
        <v>584</v>
      </c>
      <c r="O14">
        <v>175</v>
      </c>
      <c r="P14">
        <v>1713</v>
      </c>
      <c r="Q14">
        <v>816</v>
      </c>
      <c r="R14">
        <v>199</v>
      </c>
      <c r="S14">
        <v>129</v>
      </c>
      <c r="T14">
        <v>402</v>
      </c>
      <c r="U14">
        <v>280</v>
      </c>
      <c r="V14">
        <v>104</v>
      </c>
      <c r="W14">
        <v>21</v>
      </c>
      <c r="X14">
        <v>61</v>
      </c>
      <c r="Y14">
        <v>125</v>
      </c>
      <c r="Z14">
        <v>591</v>
      </c>
      <c r="AA14">
        <v>208</v>
      </c>
      <c r="AB14">
        <v>260</v>
      </c>
      <c r="AC14">
        <v>69</v>
      </c>
      <c r="AD14">
        <v>90</v>
      </c>
      <c r="AE14">
        <v>30</v>
      </c>
      <c r="AF14">
        <v>14</v>
      </c>
      <c r="AG14">
        <v>1193</v>
      </c>
      <c r="AH14" t="s">
        <v>134</v>
      </c>
      <c r="AI14">
        <v>534</v>
      </c>
      <c r="AJ14">
        <v>326</v>
      </c>
      <c r="AK14">
        <v>703</v>
      </c>
      <c r="AL14">
        <v>1284</v>
      </c>
      <c r="AM14">
        <v>0.26</v>
      </c>
      <c r="AN14">
        <v>196</v>
      </c>
      <c r="AO14">
        <v>23</v>
      </c>
      <c r="AP14">
        <v>309</v>
      </c>
      <c r="AQ14">
        <v>110</v>
      </c>
      <c r="AR14">
        <v>338</v>
      </c>
      <c r="AS14" t="s">
        <v>134</v>
      </c>
      <c r="AT14">
        <v>116</v>
      </c>
      <c r="AU14">
        <v>3290</v>
      </c>
      <c r="AV14">
        <v>505</v>
      </c>
      <c r="AW14">
        <v>48</v>
      </c>
      <c r="AX14">
        <v>110</v>
      </c>
      <c r="AY14">
        <v>190</v>
      </c>
      <c r="AZ14">
        <v>22</v>
      </c>
      <c r="BA14">
        <v>31</v>
      </c>
    </row>
    <row r="15" spans="1:53" x14ac:dyDescent="0.75">
      <c r="A15" t="s">
        <v>115</v>
      </c>
      <c r="B15" t="s">
        <v>145</v>
      </c>
      <c r="C15">
        <v>0</v>
      </c>
      <c r="D15">
        <v>0</v>
      </c>
      <c r="E15">
        <v>0</v>
      </c>
      <c r="F15">
        <v>0</v>
      </c>
      <c r="G15">
        <v>0</v>
      </c>
      <c r="H15">
        <v>0</v>
      </c>
      <c r="I15">
        <v>0</v>
      </c>
      <c r="J15">
        <v>0</v>
      </c>
      <c r="K15">
        <v>105</v>
      </c>
      <c r="L15">
        <v>0</v>
      </c>
      <c r="M15">
        <v>246</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352</v>
      </c>
      <c r="D16">
        <v>575</v>
      </c>
      <c r="E16">
        <v>29</v>
      </c>
      <c r="F16">
        <v>43.34</v>
      </c>
      <c r="G16">
        <v>954</v>
      </c>
      <c r="H16">
        <v>236</v>
      </c>
      <c r="I16">
        <v>627</v>
      </c>
      <c r="J16">
        <v>143</v>
      </c>
      <c r="K16">
        <v>2112</v>
      </c>
      <c r="L16">
        <v>285</v>
      </c>
      <c r="M16">
        <v>13607</v>
      </c>
      <c r="N16">
        <v>1851</v>
      </c>
      <c r="O16">
        <v>243.5</v>
      </c>
      <c r="P16">
        <v>2029</v>
      </c>
      <c r="Q16">
        <v>1344</v>
      </c>
      <c r="R16">
        <v>283</v>
      </c>
      <c r="S16">
        <v>973</v>
      </c>
      <c r="T16">
        <v>1718</v>
      </c>
      <c r="U16">
        <v>849</v>
      </c>
      <c r="V16">
        <v>2296</v>
      </c>
      <c r="W16">
        <v>1615</v>
      </c>
      <c r="X16">
        <v>287</v>
      </c>
      <c r="Y16">
        <v>478</v>
      </c>
      <c r="Z16">
        <v>743</v>
      </c>
      <c r="AA16">
        <v>931</v>
      </c>
      <c r="AB16">
        <v>1198</v>
      </c>
      <c r="AC16">
        <v>174</v>
      </c>
      <c r="AD16">
        <v>453</v>
      </c>
      <c r="AE16">
        <v>983</v>
      </c>
      <c r="AF16">
        <v>747</v>
      </c>
      <c r="AG16">
        <v>1731</v>
      </c>
      <c r="AH16">
        <v>117</v>
      </c>
      <c r="AI16">
        <v>595.23</v>
      </c>
      <c r="AJ16">
        <v>1368</v>
      </c>
      <c r="AK16">
        <v>3189</v>
      </c>
      <c r="AL16">
        <v>1709</v>
      </c>
      <c r="AM16">
        <v>963.26</v>
      </c>
      <c r="AN16">
        <v>421</v>
      </c>
      <c r="AO16">
        <v>2387</v>
      </c>
      <c r="AP16">
        <v>3236</v>
      </c>
      <c r="AQ16">
        <v>137</v>
      </c>
      <c r="AR16">
        <v>497</v>
      </c>
      <c r="AS16">
        <v>903</v>
      </c>
      <c r="AT16">
        <v>706</v>
      </c>
      <c r="AU16">
        <v>12441</v>
      </c>
      <c r="AV16">
        <v>655</v>
      </c>
      <c r="AW16">
        <v>134</v>
      </c>
      <c r="AX16">
        <v>6546</v>
      </c>
      <c r="AY16">
        <v>545</v>
      </c>
      <c r="AZ16">
        <v>589</v>
      </c>
      <c r="BA16">
        <v>314</v>
      </c>
    </row>
    <row r="17" spans="1:53" x14ac:dyDescent="0.75">
      <c r="A17" t="s">
        <v>14</v>
      </c>
      <c r="B17" t="s">
        <v>146</v>
      </c>
      <c r="C17">
        <v>27</v>
      </c>
      <c r="D17">
        <v>75</v>
      </c>
      <c r="E17">
        <v>0</v>
      </c>
      <c r="F17">
        <v>0</v>
      </c>
      <c r="G17">
        <v>43</v>
      </c>
      <c r="H17">
        <v>-1</v>
      </c>
      <c r="I17">
        <v>0</v>
      </c>
      <c r="J17">
        <v>-0.23</v>
      </c>
      <c r="K17">
        <v>-1</v>
      </c>
      <c r="L17">
        <v>1</v>
      </c>
      <c r="M17">
        <v>-20</v>
      </c>
      <c r="N17">
        <v>2</v>
      </c>
      <c r="O17">
        <v>35</v>
      </c>
      <c r="P17">
        <v>196</v>
      </c>
      <c r="Q17">
        <v>6</v>
      </c>
      <c r="R17">
        <v>15</v>
      </c>
      <c r="S17">
        <v>7</v>
      </c>
      <c r="T17">
        <v>23</v>
      </c>
      <c r="U17">
        <v>43</v>
      </c>
      <c r="V17">
        <v>0</v>
      </c>
      <c r="W17">
        <v>0.41</v>
      </c>
      <c r="X17">
        <v>20</v>
      </c>
      <c r="Y17">
        <v>23</v>
      </c>
      <c r="Z17">
        <v>80</v>
      </c>
      <c r="AA17">
        <v>11</v>
      </c>
      <c r="AB17">
        <v>28</v>
      </c>
      <c r="AC17">
        <v>0</v>
      </c>
      <c r="AD17">
        <v>0</v>
      </c>
      <c r="AE17">
        <v>19</v>
      </c>
      <c r="AF17">
        <v>0</v>
      </c>
      <c r="AG17">
        <v>-0.02</v>
      </c>
      <c r="AH17">
        <v>5</v>
      </c>
      <c r="AI17">
        <v>49</v>
      </c>
      <c r="AJ17">
        <v>-4</v>
      </c>
      <c r="AK17">
        <v>90</v>
      </c>
      <c r="AL17">
        <v>1</v>
      </c>
      <c r="AM17">
        <v>4</v>
      </c>
      <c r="AN17">
        <v>0.31</v>
      </c>
      <c r="AO17">
        <v>4</v>
      </c>
      <c r="AP17">
        <v>1</v>
      </c>
      <c r="AQ17">
        <v>0</v>
      </c>
      <c r="AR17">
        <v>4</v>
      </c>
      <c r="AS17">
        <v>0</v>
      </c>
      <c r="AT17">
        <v>0.01</v>
      </c>
      <c r="AU17">
        <v>32</v>
      </c>
      <c r="AV17">
        <v>3</v>
      </c>
      <c r="AW17">
        <v>0.21</v>
      </c>
      <c r="AX17">
        <v>5</v>
      </c>
      <c r="AY17">
        <v>2</v>
      </c>
      <c r="AZ17">
        <v>8</v>
      </c>
      <c r="BA17">
        <v>10</v>
      </c>
    </row>
    <row r="18" spans="1:53" x14ac:dyDescent="0.75">
      <c r="A18" t="s">
        <v>147</v>
      </c>
      <c r="B18" t="s">
        <v>131</v>
      </c>
      <c r="C18">
        <v>2952</v>
      </c>
      <c r="D18">
        <v>19690</v>
      </c>
      <c r="E18">
        <v>40</v>
      </c>
      <c r="F18">
        <v>421.34000000000003</v>
      </c>
      <c r="G18">
        <v>8324</v>
      </c>
      <c r="H18">
        <v>4356</v>
      </c>
      <c r="I18">
        <v>12124</v>
      </c>
      <c r="J18">
        <v>580.77</v>
      </c>
      <c r="K18">
        <v>9957</v>
      </c>
      <c r="L18">
        <v>5642</v>
      </c>
      <c r="M18">
        <v>20069</v>
      </c>
      <c r="N18">
        <v>4550</v>
      </c>
      <c r="O18">
        <v>2756.5</v>
      </c>
      <c r="P18">
        <v>24823</v>
      </c>
      <c r="Q18">
        <v>11886</v>
      </c>
      <c r="R18">
        <v>875</v>
      </c>
      <c r="S18">
        <v>1365</v>
      </c>
      <c r="T18">
        <v>15279</v>
      </c>
      <c r="U18">
        <v>7798</v>
      </c>
      <c r="V18">
        <v>5329</v>
      </c>
      <c r="W18">
        <v>4680.41</v>
      </c>
      <c r="X18">
        <v>9184</v>
      </c>
      <c r="Y18">
        <v>815</v>
      </c>
      <c r="Z18">
        <v>1962</v>
      </c>
      <c r="AA18">
        <v>10012</v>
      </c>
      <c r="AB18">
        <v>5120</v>
      </c>
      <c r="AC18">
        <v>6716.43</v>
      </c>
      <c r="AD18">
        <v>6073</v>
      </c>
      <c r="AE18">
        <v>1738</v>
      </c>
      <c r="AF18">
        <v>3127</v>
      </c>
      <c r="AG18">
        <v>3454.33</v>
      </c>
      <c r="AH18">
        <v>1521</v>
      </c>
      <c r="AI18">
        <v>5932.23</v>
      </c>
      <c r="AJ18">
        <v>3449</v>
      </c>
      <c r="AK18">
        <v>10929</v>
      </c>
      <c r="AL18">
        <v>10993</v>
      </c>
      <c r="AM18">
        <v>2875.26</v>
      </c>
      <c r="AN18">
        <v>10431.31</v>
      </c>
      <c r="AO18">
        <v>8194</v>
      </c>
      <c r="AP18">
        <v>4894</v>
      </c>
      <c r="AQ18">
        <v>944</v>
      </c>
      <c r="AR18">
        <v>8755</v>
      </c>
      <c r="AS18">
        <v>1275</v>
      </c>
      <c r="AT18">
        <v>6762.01</v>
      </c>
      <c r="AU18">
        <v>51049</v>
      </c>
      <c r="AV18">
        <v>2710.22</v>
      </c>
      <c r="AW18">
        <v>134.22</v>
      </c>
      <c r="AX18">
        <v>8042</v>
      </c>
      <c r="AY18">
        <v>5679</v>
      </c>
      <c r="AZ18">
        <v>3206</v>
      </c>
      <c r="BA18">
        <v>5171</v>
      </c>
    </row>
    <row r="19" spans="1:53" x14ac:dyDescent="0.75">
      <c r="A19" t="s">
        <v>148</v>
      </c>
      <c r="B19" t="s">
        <v>131</v>
      </c>
      <c r="C19">
        <v>3.3863867253636215E-4</v>
      </c>
      <c r="D19">
        <v>2.3416819385053689E-3</v>
      </c>
      <c r="E19">
        <v>2.564102564102555E-2</v>
      </c>
      <c r="F19">
        <v>3.190476190476188E-3</v>
      </c>
      <c r="G19">
        <v>2.4114173228346525E-2</v>
      </c>
      <c r="H19">
        <v>0</v>
      </c>
      <c r="I19">
        <v>0</v>
      </c>
      <c r="J19">
        <v>2.1134020618557292E-3</v>
      </c>
      <c r="K19">
        <v>3.6025217652356778E-3</v>
      </c>
      <c r="L19">
        <v>3.5435861091426268E-4</v>
      </c>
      <c r="M19">
        <v>4.9803277055626705E-4</v>
      </c>
      <c r="N19">
        <v>2.1929824561403022E-3</v>
      </c>
      <c r="O19">
        <v>1.8135654697137849E-4</v>
      </c>
      <c r="P19">
        <v>4.0283596519530285E-5</v>
      </c>
      <c r="Q19">
        <v>4.648803989519168E-3</v>
      </c>
      <c r="R19">
        <v>2.4526198439241864E-2</v>
      </c>
      <c r="S19">
        <v>6.5502183406113135E-3</v>
      </c>
      <c r="T19">
        <v>6.5453593402375887E-5</v>
      </c>
      <c r="U19">
        <v>1.7512914199319662E-2</v>
      </c>
      <c r="V19">
        <v>0</v>
      </c>
      <c r="W19">
        <v>1.2604144413586038E-4</v>
      </c>
      <c r="X19">
        <v>0</v>
      </c>
      <c r="Y19">
        <v>0</v>
      </c>
      <c r="Z19">
        <v>1.9220779220779249E-2</v>
      </c>
      <c r="AA19">
        <v>7.0408368537517863E-3</v>
      </c>
      <c r="AB19">
        <v>0</v>
      </c>
      <c r="AC19">
        <v>2.1295606850335602E-4</v>
      </c>
      <c r="AD19">
        <v>1.4841688654354535E-3</v>
      </c>
      <c r="AE19">
        <v>2.5784753363228718E-2</v>
      </c>
      <c r="AF19">
        <v>3.1989763275741545E-4</v>
      </c>
      <c r="AG19">
        <v>4.8321759259262187E-4</v>
      </c>
      <c r="AH19">
        <v>6.5789473684207955E-4</v>
      </c>
      <c r="AI19">
        <v>3.0825160635779003E-3</v>
      </c>
      <c r="AJ19">
        <v>4.0427375108287311E-3</v>
      </c>
      <c r="AK19">
        <v>3.8578120694405804E-3</v>
      </c>
      <c r="AL19">
        <v>9.0958704748067554E-5</v>
      </c>
      <c r="AM19">
        <v>3.4791563741620735E-4</v>
      </c>
      <c r="AN19">
        <v>4.2659411989309781E-3</v>
      </c>
      <c r="AO19">
        <v>8.5501404665944136E-4</v>
      </c>
      <c r="AP19">
        <v>2.043735949315284E-4</v>
      </c>
      <c r="AQ19">
        <v>2.1141649048626032E-3</v>
      </c>
      <c r="AR19">
        <v>4.5709061821508357E-4</v>
      </c>
      <c r="AS19">
        <v>7.8369905956110486E-4</v>
      </c>
      <c r="AT19">
        <v>9.4058814748469999E-3</v>
      </c>
      <c r="AU19">
        <v>0</v>
      </c>
      <c r="AV19">
        <v>8.1180811807968212E-5</v>
      </c>
      <c r="AW19">
        <v>1.6417910447761308E-3</v>
      </c>
      <c r="AX19">
        <v>2.4863252113371814E-4</v>
      </c>
      <c r="AY19">
        <v>1.7605633802819654E-4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4532</v>
      </c>
      <c r="D22">
        <v>10907</v>
      </c>
      <c r="E22">
        <v>829</v>
      </c>
      <c r="F22">
        <v>997</v>
      </c>
      <c r="G22">
        <v>10466</v>
      </c>
      <c r="H22">
        <v>2457</v>
      </c>
      <c r="I22">
        <v>7614</v>
      </c>
      <c r="J22">
        <v>447</v>
      </c>
      <c r="K22">
        <v>7727</v>
      </c>
      <c r="L22">
        <v>4232</v>
      </c>
      <c r="M22">
        <v>19218</v>
      </c>
      <c r="N22">
        <v>4476</v>
      </c>
      <c r="O22">
        <v>2097</v>
      </c>
      <c r="P22">
        <v>23755</v>
      </c>
      <c r="Q22">
        <v>12285</v>
      </c>
      <c r="R22">
        <v>723</v>
      </c>
      <c r="S22">
        <v>2205</v>
      </c>
      <c r="T22">
        <v>11251</v>
      </c>
      <c r="U22">
        <v>7995</v>
      </c>
      <c r="V22">
        <v>4610</v>
      </c>
      <c r="W22">
        <v>3761</v>
      </c>
      <c r="X22">
        <v>8534</v>
      </c>
      <c r="Y22">
        <v>826</v>
      </c>
      <c r="Z22">
        <v>3971</v>
      </c>
      <c r="AA22">
        <v>8418</v>
      </c>
      <c r="AB22">
        <v>5808</v>
      </c>
      <c r="AC22">
        <v>4330</v>
      </c>
      <c r="AD22">
        <v>6801</v>
      </c>
      <c r="AE22">
        <v>1156</v>
      </c>
      <c r="AF22">
        <v>2910</v>
      </c>
      <c r="AG22">
        <v>3426</v>
      </c>
      <c r="AH22">
        <v>843</v>
      </c>
      <c r="AI22">
        <v>5989</v>
      </c>
      <c r="AJ22">
        <v>2398</v>
      </c>
      <c r="AK22">
        <v>11040</v>
      </c>
      <c r="AL22">
        <v>11559</v>
      </c>
      <c r="AM22">
        <v>2280</v>
      </c>
      <c r="AN22">
        <v>12419</v>
      </c>
      <c r="AO22">
        <v>6150</v>
      </c>
      <c r="AP22">
        <v>4156</v>
      </c>
      <c r="AQ22">
        <v>620</v>
      </c>
      <c r="AR22">
        <v>7018</v>
      </c>
      <c r="AS22">
        <v>1113</v>
      </c>
      <c r="AT22">
        <v>8207</v>
      </c>
      <c r="AU22">
        <v>40374</v>
      </c>
      <c r="AV22">
        <v>2636</v>
      </c>
      <c r="AW22">
        <v>422</v>
      </c>
      <c r="AX22">
        <v>6568</v>
      </c>
      <c r="AY22">
        <v>5881</v>
      </c>
      <c r="AZ22">
        <v>1278</v>
      </c>
      <c r="BA22">
        <v>5857</v>
      </c>
    </row>
    <row r="23" spans="1:53" x14ac:dyDescent="0.75">
      <c r="A23" t="s">
        <v>150</v>
      </c>
      <c r="B23" t="s">
        <v>151</v>
      </c>
      <c r="C23">
        <v>142.69999999999999</v>
      </c>
      <c r="D23">
        <v>122.8</v>
      </c>
      <c r="E23">
        <v>166.70000000000002</v>
      </c>
      <c r="F23">
        <v>122.89999999999999</v>
      </c>
      <c r="G23">
        <v>111.30000000000001</v>
      </c>
      <c r="H23">
        <v>100.3</v>
      </c>
      <c r="I23">
        <v>117.8</v>
      </c>
      <c r="J23">
        <v>219</v>
      </c>
      <c r="K23">
        <v>124.80000000000001</v>
      </c>
      <c r="L23">
        <v>98.100000000000009</v>
      </c>
      <c r="M23">
        <v>254.8</v>
      </c>
      <c r="N23">
        <v>123.10000000000001</v>
      </c>
      <c r="O23">
        <v>242.10000000000002</v>
      </c>
      <c r="P23">
        <v>135.69999999999999</v>
      </c>
      <c r="Q23">
        <v>117.2</v>
      </c>
      <c r="R23">
        <v>373</v>
      </c>
      <c r="S23">
        <v>97.300000000000011</v>
      </c>
      <c r="T23">
        <v>118.6</v>
      </c>
      <c r="U23">
        <v>109.1</v>
      </c>
      <c r="V23">
        <v>113.10000000000001</v>
      </c>
      <c r="W23">
        <v>112.10000000000001</v>
      </c>
      <c r="X23">
        <v>85.3</v>
      </c>
      <c r="Y23">
        <v>209.1</v>
      </c>
      <c r="Z23">
        <v>209.7</v>
      </c>
      <c r="AA23">
        <v>139.5</v>
      </c>
      <c r="AB23">
        <v>130.6</v>
      </c>
      <c r="AC23">
        <v>111.5</v>
      </c>
      <c r="AD23">
        <v>122.5</v>
      </c>
      <c r="AE23">
        <v>106</v>
      </c>
      <c r="AF23">
        <v>96.6</v>
      </c>
      <c r="AG23">
        <v>139.5</v>
      </c>
      <c r="AH23">
        <v>228.9</v>
      </c>
      <c r="AI23">
        <v>162.60000000000002</v>
      </c>
      <c r="AJ23">
        <v>96.6</v>
      </c>
      <c r="AK23">
        <v>182</v>
      </c>
      <c r="AL23">
        <v>103.5</v>
      </c>
      <c r="AM23">
        <v>81.5</v>
      </c>
      <c r="AN23">
        <v>113.10000000000001</v>
      </c>
      <c r="AO23">
        <v>98.9</v>
      </c>
      <c r="AP23">
        <v>100.1</v>
      </c>
      <c r="AQ23">
        <v>185.3</v>
      </c>
      <c r="AR23">
        <v>108.3</v>
      </c>
      <c r="AS23">
        <v>106.89999999999999</v>
      </c>
      <c r="AT23">
        <v>108.5</v>
      </c>
      <c r="AU23">
        <v>104.2</v>
      </c>
      <c r="AV23">
        <v>91.5</v>
      </c>
      <c r="AW23">
        <v>174.4</v>
      </c>
      <c r="AX23">
        <v>93.6</v>
      </c>
      <c r="AY23">
        <v>129.19999999999999</v>
      </c>
      <c r="AZ23">
        <v>82.899999999999991</v>
      </c>
      <c r="BA23">
        <v>98.9</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87FE-6A52-4E26-B92E-1FB7926B4B67}">
  <dimension ref="A1:BA23"/>
  <sheetViews>
    <sheetView workbookViewId="0">
      <selection activeCell="I17" sqref="I17"/>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2817</v>
      </c>
      <c r="D2">
        <v>17136</v>
      </c>
      <c r="E2">
        <v>40</v>
      </c>
      <c r="F2">
        <v>339</v>
      </c>
      <c r="G2">
        <v>6465</v>
      </c>
      <c r="H2">
        <v>3830</v>
      </c>
      <c r="I2">
        <v>11425</v>
      </c>
      <c r="J2">
        <v>555</v>
      </c>
      <c r="K2">
        <v>8915</v>
      </c>
      <c r="L2">
        <v>5135</v>
      </c>
      <c r="M2">
        <v>18852</v>
      </c>
      <c r="N2">
        <v>4200</v>
      </c>
      <c r="O2">
        <v>2735</v>
      </c>
      <c r="P2">
        <v>22948</v>
      </c>
      <c r="Q2">
        <v>11688</v>
      </c>
      <c r="R2">
        <v>889</v>
      </c>
      <c r="S2">
        <v>1526</v>
      </c>
      <c r="T2">
        <v>13611</v>
      </c>
      <c r="U2">
        <v>6286</v>
      </c>
      <c r="V2">
        <v>5699</v>
      </c>
      <c r="W2">
        <v>4248</v>
      </c>
      <c r="X2">
        <v>7906</v>
      </c>
      <c r="Y2">
        <v>1025</v>
      </c>
      <c r="Z2">
        <v>1934</v>
      </c>
      <c r="AA2">
        <v>9012</v>
      </c>
      <c r="AB2">
        <v>4349</v>
      </c>
      <c r="AC2">
        <v>5650</v>
      </c>
      <c r="AD2">
        <v>4854</v>
      </c>
      <c r="AE2">
        <v>2024</v>
      </c>
      <c r="AF2">
        <v>3172</v>
      </c>
      <c r="AG2">
        <v>3626</v>
      </c>
      <c r="AH2">
        <v>1081</v>
      </c>
      <c r="AI2">
        <v>5810</v>
      </c>
      <c r="AJ2">
        <v>3138</v>
      </c>
      <c r="AK2">
        <v>10103</v>
      </c>
      <c r="AL2">
        <v>10251</v>
      </c>
      <c r="AM2">
        <v>2976.26</v>
      </c>
      <c r="AN2">
        <v>10327</v>
      </c>
      <c r="AO2">
        <v>7215</v>
      </c>
      <c r="AP2">
        <v>5381</v>
      </c>
      <c r="AQ2">
        <v>830</v>
      </c>
      <c r="AR2">
        <v>7697</v>
      </c>
      <c r="AS2">
        <v>1721</v>
      </c>
      <c r="AT2">
        <v>6667</v>
      </c>
      <c r="AU2">
        <v>44297</v>
      </c>
      <c r="AV2">
        <v>2187</v>
      </c>
      <c r="AW2">
        <v>186</v>
      </c>
      <c r="AX2">
        <v>10243</v>
      </c>
      <c r="AY2">
        <v>4578</v>
      </c>
      <c r="AZ2">
        <v>2679</v>
      </c>
      <c r="BA2">
        <v>5020</v>
      </c>
    </row>
    <row r="3" spans="1:53" x14ac:dyDescent="0.75">
      <c r="A3" t="s">
        <v>1</v>
      </c>
      <c r="B3" t="s">
        <v>132</v>
      </c>
      <c r="C3">
        <v>4</v>
      </c>
      <c r="D3">
        <v>700</v>
      </c>
      <c r="E3">
        <v>0</v>
      </c>
      <c r="F3">
        <v>-2</v>
      </c>
      <c r="G3">
        <v>70</v>
      </c>
      <c r="H3">
        <v>3204</v>
      </c>
      <c r="I3">
        <v>1392</v>
      </c>
      <c r="J3">
        <v>56</v>
      </c>
      <c r="K3">
        <v>513</v>
      </c>
      <c r="L3">
        <v>1575</v>
      </c>
      <c r="M3">
        <v>0</v>
      </c>
      <c r="N3">
        <v>1119</v>
      </c>
      <c r="O3">
        <v>0</v>
      </c>
      <c r="P3">
        <v>680</v>
      </c>
      <c r="Q3">
        <v>1196</v>
      </c>
      <c r="R3">
        <v>0</v>
      </c>
      <c r="S3" t="s">
        <v>134</v>
      </c>
      <c r="T3">
        <v>1874</v>
      </c>
      <c r="U3">
        <v>2589</v>
      </c>
      <c r="V3">
        <v>1207</v>
      </c>
      <c r="W3">
        <v>876</v>
      </c>
      <c r="X3">
        <v>299</v>
      </c>
      <c r="Y3">
        <v>2</v>
      </c>
      <c r="Z3">
        <v>0</v>
      </c>
      <c r="AA3">
        <v>1031</v>
      </c>
      <c r="AB3">
        <v>690</v>
      </c>
      <c r="AC3">
        <v>252</v>
      </c>
      <c r="AD3">
        <v>2999</v>
      </c>
      <c r="AE3">
        <v>551</v>
      </c>
      <c r="AF3">
        <v>1272</v>
      </c>
      <c r="AG3">
        <v>62</v>
      </c>
      <c r="AH3">
        <v>0</v>
      </c>
      <c r="AI3">
        <v>0</v>
      </c>
      <c r="AJ3">
        <v>524</v>
      </c>
      <c r="AK3">
        <v>0</v>
      </c>
      <c r="AL3">
        <v>544</v>
      </c>
      <c r="AM3">
        <v>1427</v>
      </c>
      <c r="AN3">
        <v>1780</v>
      </c>
      <c r="AO3">
        <v>296</v>
      </c>
      <c r="AP3">
        <v>0</v>
      </c>
      <c r="AQ3">
        <v>0</v>
      </c>
      <c r="AR3">
        <v>1184</v>
      </c>
      <c r="AS3">
        <v>153</v>
      </c>
      <c r="AT3">
        <v>1217</v>
      </c>
      <c r="AU3">
        <v>5709</v>
      </c>
      <c r="AV3">
        <v>640</v>
      </c>
      <c r="AW3">
        <v>0</v>
      </c>
      <c r="AX3">
        <v>24</v>
      </c>
      <c r="AY3">
        <v>1009</v>
      </c>
      <c r="AZ3">
        <v>1729</v>
      </c>
      <c r="BA3">
        <v>3207</v>
      </c>
    </row>
    <row r="4" spans="1:53" x14ac:dyDescent="0.75">
      <c r="A4" t="s">
        <v>2</v>
      </c>
      <c r="B4" t="s">
        <v>133</v>
      </c>
      <c r="C4">
        <v>3</v>
      </c>
      <c r="D4">
        <v>12</v>
      </c>
      <c r="E4" t="s">
        <v>134</v>
      </c>
      <c r="F4" t="s">
        <v>134</v>
      </c>
      <c r="G4">
        <v>6</v>
      </c>
      <c r="H4">
        <v>14</v>
      </c>
      <c r="I4" t="s">
        <v>134</v>
      </c>
      <c r="J4">
        <v>83</v>
      </c>
      <c r="K4">
        <v>4</v>
      </c>
      <c r="L4" t="s">
        <v>134</v>
      </c>
      <c r="M4">
        <v>5</v>
      </c>
      <c r="N4">
        <v>4</v>
      </c>
      <c r="O4">
        <v>32</v>
      </c>
      <c r="P4">
        <v>17</v>
      </c>
      <c r="Q4">
        <v>6</v>
      </c>
      <c r="R4">
        <v>577</v>
      </c>
      <c r="S4">
        <v>0.01</v>
      </c>
      <c r="T4">
        <v>4</v>
      </c>
      <c r="U4">
        <v>5</v>
      </c>
      <c r="V4">
        <v>13</v>
      </c>
      <c r="W4">
        <v>3</v>
      </c>
      <c r="X4">
        <v>1</v>
      </c>
      <c r="Y4">
        <v>1</v>
      </c>
      <c r="Z4" t="s">
        <v>134</v>
      </c>
      <c r="AA4">
        <v>13</v>
      </c>
      <c r="AB4">
        <v>9</v>
      </c>
      <c r="AC4">
        <v>0.14000000000000001</v>
      </c>
      <c r="AD4">
        <v>3</v>
      </c>
      <c r="AE4">
        <v>1</v>
      </c>
      <c r="AF4">
        <v>6</v>
      </c>
      <c r="AG4">
        <v>0.18</v>
      </c>
      <c r="AH4">
        <v>1</v>
      </c>
      <c r="AI4" t="s">
        <v>134</v>
      </c>
      <c r="AJ4" t="s">
        <v>134</v>
      </c>
      <c r="AK4">
        <v>5</v>
      </c>
      <c r="AL4">
        <v>8</v>
      </c>
      <c r="AM4">
        <v>4</v>
      </c>
      <c r="AN4">
        <v>14</v>
      </c>
      <c r="AO4">
        <v>2</v>
      </c>
      <c r="AP4" t="s">
        <v>134</v>
      </c>
      <c r="AQ4" t="s">
        <v>134</v>
      </c>
      <c r="AR4">
        <v>13</v>
      </c>
      <c r="AS4">
        <v>4</v>
      </c>
      <c r="AT4">
        <v>6</v>
      </c>
      <c r="AU4">
        <v>9</v>
      </c>
      <c r="AV4">
        <v>2</v>
      </c>
      <c r="AW4" t="s">
        <v>134</v>
      </c>
      <c r="AX4">
        <v>2</v>
      </c>
      <c r="AY4">
        <v>18</v>
      </c>
      <c r="AZ4">
        <v>8</v>
      </c>
      <c r="BA4">
        <v>5</v>
      </c>
    </row>
    <row r="5" spans="1:53" x14ac:dyDescent="0.75">
      <c r="A5" t="s">
        <v>3</v>
      </c>
      <c r="B5" t="s">
        <v>135</v>
      </c>
      <c r="C5">
        <v>0</v>
      </c>
      <c r="D5">
        <v>0</v>
      </c>
      <c r="E5">
        <v>0</v>
      </c>
      <c r="F5">
        <v>0</v>
      </c>
      <c r="G5">
        <v>0</v>
      </c>
      <c r="H5">
        <v>0</v>
      </c>
      <c r="I5">
        <v>0</v>
      </c>
      <c r="J5">
        <v>0</v>
      </c>
      <c r="K5">
        <v>0</v>
      </c>
      <c r="L5">
        <v>0</v>
      </c>
      <c r="M5">
        <v>0</v>
      </c>
      <c r="N5">
        <v>0</v>
      </c>
      <c r="O5">
        <v>0</v>
      </c>
      <c r="P5">
        <v>67</v>
      </c>
      <c r="Q5">
        <v>0</v>
      </c>
      <c r="R5">
        <v>0</v>
      </c>
      <c r="S5">
        <v>0</v>
      </c>
      <c r="T5">
        <v>0</v>
      </c>
      <c r="U5">
        <v>0</v>
      </c>
      <c r="V5">
        <v>0</v>
      </c>
      <c r="W5">
        <v>0</v>
      </c>
      <c r="X5">
        <v>0</v>
      </c>
      <c r="Y5">
        <v>0</v>
      </c>
      <c r="Z5">
        <v>0</v>
      </c>
      <c r="AA5">
        <v>111</v>
      </c>
      <c r="AB5">
        <v>0</v>
      </c>
      <c r="AC5">
        <v>0</v>
      </c>
      <c r="AD5">
        <v>0</v>
      </c>
      <c r="AE5">
        <v>42</v>
      </c>
      <c r="AF5">
        <v>0</v>
      </c>
      <c r="AG5">
        <v>0</v>
      </c>
      <c r="AH5">
        <v>0</v>
      </c>
      <c r="AI5">
        <v>0</v>
      </c>
      <c r="AJ5">
        <v>0</v>
      </c>
      <c r="AK5">
        <v>0</v>
      </c>
      <c r="AL5">
        <v>0</v>
      </c>
      <c r="AM5">
        <v>0</v>
      </c>
      <c r="AN5">
        <v>0</v>
      </c>
      <c r="AO5">
        <v>0</v>
      </c>
      <c r="AP5">
        <v>0</v>
      </c>
      <c r="AQ5">
        <v>0</v>
      </c>
      <c r="AR5">
        <v>0</v>
      </c>
      <c r="AS5">
        <v>0</v>
      </c>
      <c r="AT5">
        <v>0</v>
      </c>
      <c r="AU5">
        <v>6</v>
      </c>
      <c r="AV5">
        <v>0</v>
      </c>
      <c r="AW5">
        <v>0</v>
      </c>
      <c r="AX5">
        <v>0</v>
      </c>
      <c r="AY5">
        <v>0</v>
      </c>
      <c r="AZ5">
        <v>0</v>
      </c>
      <c r="BA5">
        <v>0</v>
      </c>
    </row>
    <row r="6" spans="1:53" x14ac:dyDescent="0.75">
      <c r="A6" t="s">
        <v>4</v>
      </c>
      <c r="B6" t="s">
        <v>136</v>
      </c>
      <c r="C6">
        <v>973</v>
      </c>
      <c r="D6">
        <v>9921</v>
      </c>
      <c r="E6" t="s">
        <v>134</v>
      </c>
      <c r="F6">
        <v>285</v>
      </c>
      <c r="G6">
        <v>3305</v>
      </c>
      <c r="H6">
        <v>337</v>
      </c>
      <c r="I6">
        <v>5041</v>
      </c>
      <c r="J6">
        <v>209</v>
      </c>
      <c r="K6">
        <v>4021</v>
      </c>
      <c r="L6">
        <v>2257</v>
      </c>
      <c r="M6">
        <v>3617</v>
      </c>
      <c r="N6">
        <v>1074</v>
      </c>
      <c r="O6">
        <v>1507</v>
      </c>
      <c r="P6">
        <v>17184</v>
      </c>
      <c r="Q6">
        <v>5664</v>
      </c>
      <c r="R6">
        <v>0</v>
      </c>
      <c r="S6">
        <v>205</v>
      </c>
      <c r="T6">
        <v>1845</v>
      </c>
      <c r="U6">
        <v>2614</v>
      </c>
      <c r="V6">
        <v>914</v>
      </c>
      <c r="W6">
        <v>424</v>
      </c>
      <c r="X6">
        <v>6220</v>
      </c>
      <c r="Y6">
        <v>277</v>
      </c>
      <c r="Z6">
        <v>1099</v>
      </c>
      <c r="AA6">
        <v>4066</v>
      </c>
      <c r="AB6">
        <v>1034</v>
      </c>
      <c r="AC6">
        <v>4194</v>
      </c>
      <c r="AD6">
        <v>596</v>
      </c>
      <c r="AE6" t="s">
        <v>134</v>
      </c>
      <c r="AF6">
        <v>184</v>
      </c>
      <c r="AG6">
        <v>1838</v>
      </c>
      <c r="AH6">
        <v>263</v>
      </c>
      <c r="AI6">
        <v>2690</v>
      </c>
      <c r="AJ6">
        <v>1157</v>
      </c>
      <c r="AK6">
        <v>3998</v>
      </c>
      <c r="AL6">
        <v>3923</v>
      </c>
      <c r="AM6">
        <v>124</v>
      </c>
      <c r="AN6">
        <v>6438</v>
      </c>
      <c r="AO6">
        <v>4215</v>
      </c>
      <c r="AP6">
        <v>743</v>
      </c>
      <c r="AQ6">
        <v>683</v>
      </c>
      <c r="AR6">
        <v>2190</v>
      </c>
      <c r="AS6">
        <v>175</v>
      </c>
      <c r="AT6">
        <v>1479</v>
      </c>
      <c r="AU6">
        <v>23707</v>
      </c>
      <c r="AV6">
        <v>858</v>
      </c>
      <c r="AW6">
        <v>0.04</v>
      </c>
      <c r="AX6">
        <v>570</v>
      </c>
      <c r="AY6">
        <v>1999</v>
      </c>
      <c r="AZ6">
        <v>180</v>
      </c>
      <c r="BA6">
        <v>1365</v>
      </c>
    </row>
    <row r="7" spans="1:53" x14ac:dyDescent="0.75">
      <c r="A7" t="s">
        <v>5</v>
      </c>
      <c r="B7" t="s">
        <v>137</v>
      </c>
      <c r="C7">
        <v>0</v>
      </c>
      <c r="D7" t="s">
        <v>134</v>
      </c>
      <c r="E7">
        <v>0</v>
      </c>
      <c r="F7">
        <v>9</v>
      </c>
      <c r="G7">
        <v>0</v>
      </c>
      <c r="H7">
        <v>2</v>
      </c>
      <c r="I7" t="s">
        <v>134</v>
      </c>
      <c r="J7">
        <v>0</v>
      </c>
      <c r="K7">
        <v>0</v>
      </c>
      <c r="L7">
        <v>0</v>
      </c>
      <c r="M7">
        <v>135</v>
      </c>
      <c r="N7" t="s">
        <v>134</v>
      </c>
      <c r="O7">
        <v>0</v>
      </c>
      <c r="P7">
        <v>0.01</v>
      </c>
      <c r="Q7">
        <v>0</v>
      </c>
      <c r="R7">
        <v>0</v>
      </c>
      <c r="S7">
        <v>0</v>
      </c>
      <c r="T7">
        <v>14</v>
      </c>
      <c r="U7">
        <v>117</v>
      </c>
      <c r="V7">
        <v>0</v>
      </c>
      <c r="W7">
        <v>0</v>
      </c>
      <c r="X7">
        <v>167</v>
      </c>
      <c r="Y7">
        <v>0</v>
      </c>
      <c r="Z7">
        <v>0</v>
      </c>
      <c r="AA7">
        <v>128</v>
      </c>
      <c r="AB7">
        <v>0</v>
      </c>
      <c r="AC7">
        <v>0</v>
      </c>
      <c r="AD7">
        <v>0</v>
      </c>
      <c r="AE7" t="s">
        <v>134</v>
      </c>
      <c r="AF7">
        <v>0</v>
      </c>
      <c r="AG7">
        <v>0</v>
      </c>
      <c r="AH7">
        <v>0</v>
      </c>
      <c r="AI7">
        <v>11</v>
      </c>
      <c r="AJ7">
        <v>0</v>
      </c>
      <c r="AK7">
        <v>0</v>
      </c>
      <c r="AL7">
        <v>0</v>
      </c>
      <c r="AM7">
        <v>2</v>
      </c>
      <c r="AN7" t="s">
        <v>134</v>
      </c>
      <c r="AO7">
        <v>0</v>
      </c>
      <c r="AP7">
        <v>0</v>
      </c>
      <c r="AQ7">
        <v>0</v>
      </c>
      <c r="AR7">
        <v>0</v>
      </c>
      <c r="AS7">
        <v>0</v>
      </c>
      <c r="AT7">
        <v>1</v>
      </c>
      <c r="AU7">
        <v>210</v>
      </c>
      <c r="AV7">
        <v>1</v>
      </c>
      <c r="AW7">
        <v>0</v>
      </c>
      <c r="AX7">
        <v>16</v>
      </c>
      <c r="AY7">
        <v>0</v>
      </c>
      <c r="AZ7">
        <v>30</v>
      </c>
      <c r="BA7">
        <v>0</v>
      </c>
    </row>
    <row r="8" spans="1:53" x14ac:dyDescent="0.75">
      <c r="A8" t="s">
        <v>12</v>
      </c>
      <c r="B8" t="s">
        <v>131</v>
      </c>
      <c r="C8">
        <v>980</v>
      </c>
      <c r="D8">
        <v>10633</v>
      </c>
      <c r="E8">
        <v>0</v>
      </c>
      <c r="F8">
        <v>292</v>
      </c>
      <c r="G8">
        <v>3381</v>
      </c>
      <c r="H8">
        <v>3557</v>
      </c>
      <c r="I8">
        <v>6433</v>
      </c>
      <c r="J8">
        <v>348</v>
      </c>
      <c r="K8">
        <v>4538</v>
      </c>
      <c r="L8">
        <v>3832</v>
      </c>
      <c r="M8">
        <v>3757</v>
      </c>
      <c r="N8">
        <v>2197</v>
      </c>
      <c r="O8">
        <v>1539</v>
      </c>
      <c r="P8">
        <v>17948.009999999998</v>
      </c>
      <c r="Q8">
        <v>6866</v>
      </c>
      <c r="R8">
        <v>577</v>
      </c>
      <c r="S8">
        <v>205.01</v>
      </c>
      <c r="T8">
        <v>3737</v>
      </c>
      <c r="U8">
        <v>5325</v>
      </c>
      <c r="V8">
        <v>2134</v>
      </c>
      <c r="W8">
        <v>1303</v>
      </c>
      <c r="X8">
        <v>6687</v>
      </c>
      <c r="Y8">
        <v>280</v>
      </c>
      <c r="Z8">
        <v>1099</v>
      </c>
      <c r="AA8">
        <v>5349</v>
      </c>
      <c r="AB8">
        <v>1733</v>
      </c>
      <c r="AC8">
        <v>4446.1400000000003</v>
      </c>
      <c r="AD8">
        <v>3598</v>
      </c>
      <c r="AE8">
        <v>594</v>
      </c>
      <c r="AF8">
        <v>1462</v>
      </c>
      <c r="AG8">
        <v>1900.18</v>
      </c>
      <c r="AH8">
        <v>264</v>
      </c>
      <c r="AI8">
        <v>2701</v>
      </c>
      <c r="AJ8">
        <v>1681</v>
      </c>
      <c r="AK8">
        <v>4003</v>
      </c>
      <c r="AL8">
        <v>4475</v>
      </c>
      <c r="AM8">
        <v>1557</v>
      </c>
      <c r="AN8">
        <v>8232</v>
      </c>
      <c r="AO8">
        <v>4513</v>
      </c>
      <c r="AP8">
        <v>743</v>
      </c>
      <c r="AQ8">
        <v>683</v>
      </c>
      <c r="AR8">
        <v>3387</v>
      </c>
      <c r="AS8">
        <v>332</v>
      </c>
      <c r="AT8">
        <v>2703</v>
      </c>
      <c r="AU8">
        <v>29641</v>
      </c>
      <c r="AV8">
        <v>1501</v>
      </c>
      <c r="AW8">
        <v>0.04</v>
      </c>
      <c r="AX8">
        <v>612</v>
      </c>
      <c r="AY8">
        <v>3026</v>
      </c>
      <c r="AZ8">
        <v>1947</v>
      </c>
      <c r="BA8">
        <v>4577</v>
      </c>
    </row>
    <row r="9" spans="1:53" x14ac:dyDescent="0.75">
      <c r="A9" t="s">
        <v>138</v>
      </c>
      <c r="B9" t="s">
        <v>139</v>
      </c>
      <c r="C9">
        <v>1327</v>
      </c>
      <c r="D9">
        <v>5697</v>
      </c>
      <c r="E9">
        <v>0</v>
      </c>
      <c r="F9">
        <v>0</v>
      </c>
      <c r="G9">
        <v>2084</v>
      </c>
      <c r="H9">
        <v>0</v>
      </c>
      <c r="I9">
        <v>3996</v>
      </c>
      <c r="J9">
        <v>0</v>
      </c>
      <c r="K9">
        <v>2201</v>
      </c>
      <c r="L9">
        <v>815</v>
      </c>
      <c r="M9">
        <v>1682</v>
      </c>
      <c r="N9">
        <v>0</v>
      </c>
      <c r="O9">
        <v>869</v>
      </c>
      <c r="P9">
        <v>2595</v>
      </c>
      <c r="Q9">
        <v>3286</v>
      </c>
      <c r="R9">
        <v>0</v>
      </c>
      <c r="S9">
        <v>0</v>
      </c>
      <c r="T9">
        <v>7758</v>
      </c>
      <c r="U9">
        <v>0</v>
      </c>
      <c r="V9">
        <v>0</v>
      </c>
      <c r="W9">
        <v>905</v>
      </c>
      <c r="X9">
        <v>868</v>
      </c>
      <c r="Y9">
        <v>0</v>
      </c>
      <c r="Z9">
        <v>0</v>
      </c>
      <c r="AA9">
        <v>2538</v>
      </c>
      <c r="AB9">
        <v>973</v>
      </c>
      <c r="AC9">
        <v>1035</v>
      </c>
      <c r="AD9">
        <v>630</v>
      </c>
      <c r="AE9">
        <v>0</v>
      </c>
      <c r="AF9">
        <v>576</v>
      </c>
      <c r="AG9">
        <v>0</v>
      </c>
      <c r="AH9">
        <v>629</v>
      </c>
      <c r="AI9">
        <v>2446</v>
      </c>
      <c r="AJ9">
        <v>0</v>
      </c>
      <c r="AK9">
        <v>2451</v>
      </c>
      <c r="AL9">
        <v>3901</v>
      </c>
      <c r="AM9">
        <v>0</v>
      </c>
      <c r="AN9">
        <v>1617</v>
      </c>
      <c r="AO9">
        <v>0</v>
      </c>
      <c r="AP9">
        <v>0</v>
      </c>
      <c r="AQ9">
        <v>0</v>
      </c>
      <c r="AR9">
        <v>3653</v>
      </c>
      <c r="AS9">
        <v>0</v>
      </c>
      <c r="AT9">
        <v>3043</v>
      </c>
      <c r="AU9">
        <v>2907</v>
      </c>
      <c r="AV9">
        <v>0</v>
      </c>
      <c r="AW9">
        <v>0</v>
      </c>
      <c r="AX9">
        <v>94</v>
      </c>
      <c r="AY9">
        <v>897</v>
      </c>
      <c r="AZ9">
        <v>0</v>
      </c>
      <c r="BA9">
        <v>0</v>
      </c>
    </row>
    <row r="10" spans="1:53" x14ac:dyDescent="0.75">
      <c r="A10" t="s">
        <v>6</v>
      </c>
      <c r="B10" t="s">
        <v>140</v>
      </c>
      <c r="C10">
        <v>173</v>
      </c>
      <c r="D10">
        <v>233</v>
      </c>
      <c r="E10">
        <v>0</v>
      </c>
      <c r="F10">
        <v>0</v>
      </c>
      <c r="G10">
        <v>98</v>
      </c>
      <c r="H10">
        <v>129</v>
      </c>
      <c r="I10">
        <v>722</v>
      </c>
      <c r="J10">
        <v>195</v>
      </c>
      <c r="K10">
        <v>751</v>
      </c>
      <c r="L10">
        <v>298</v>
      </c>
      <c r="M10">
        <v>3841</v>
      </c>
      <c r="N10">
        <v>212</v>
      </c>
      <c r="O10">
        <v>36</v>
      </c>
      <c r="P10">
        <v>19</v>
      </c>
      <c r="Q10">
        <v>252</v>
      </c>
      <c r="R10" t="s">
        <v>134</v>
      </c>
      <c r="S10">
        <v>963</v>
      </c>
      <c r="T10" t="s">
        <v>134</v>
      </c>
      <c r="U10">
        <v>29</v>
      </c>
      <c r="V10">
        <v>110</v>
      </c>
      <c r="W10">
        <v>2</v>
      </c>
      <c r="X10">
        <v>85</v>
      </c>
      <c r="Y10">
        <v>187</v>
      </c>
      <c r="Z10">
        <v>84</v>
      </c>
      <c r="AA10">
        <v>149</v>
      </c>
      <c r="AB10">
        <v>79</v>
      </c>
      <c r="AC10">
        <v>0</v>
      </c>
      <c r="AD10">
        <v>119</v>
      </c>
      <c r="AE10">
        <v>1055</v>
      </c>
      <c r="AF10">
        <v>131</v>
      </c>
      <c r="AG10">
        <v>123</v>
      </c>
      <c r="AH10">
        <v>68</v>
      </c>
      <c r="AI10">
        <v>0.48</v>
      </c>
      <c r="AJ10" t="s">
        <v>134</v>
      </c>
      <c r="AK10">
        <v>2341</v>
      </c>
      <c r="AL10">
        <v>410</v>
      </c>
      <c r="AM10">
        <v>228</v>
      </c>
      <c r="AN10">
        <v>44</v>
      </c>
      <c r="AO10">
        <v>203</v>
      </c>
      <c r="AP10">
        <v>3332</v>
      </c>
      <c r="AQ10" t="s">
        <v>134</v>
      </c>
      <c r="AR10">
        <v>169</v>
      </c>
      <c r="AS10">
        <v>595</v>
      </c>
      <c r="AT10">
        <v>818</v>
      </c>
      <c r="AU10">
        <v>77</v>
      </c>
      <c r="AV10">
        <v>73</v>
      </c>
      <c r="AW10">
        <v>81</v>
      </c>
      <c r="AX10">
        <v>8719</v>
      </c>
      <c r="AY10">
        <v>236</v>
      </c>
      <c r="AZ10">
        <v>100</v>
      </c>
      <c r="BA10">
        <v>373</v>
      </c>
    </row>
    <row r="11" spans="1:53" x14ac:dyDescent="0.75">
      <c r="A11" t="s">
        <v>7</v>
      </c>
      <c r="B11" t="s">
        <v>141</v>
      </c>
      <c r="C11">
        <v>27</v>
      </c>
      <c r="D11">
        <v>244</v>
      </c>
      <c r="E11">
        <v>0</v>
      </c>
      <c r="F11">
        <v>0.28999999999999998</v>
      </c>
      <c r="G11">
        <v>4</v>
      </c>
      <c r="H11">
        <v>140</v>
      </c>
      <c r="I11">
        <v>0</v>
      </c>
      <c r="J11">
        <v>10</v>
      </c>
      <c r="K11">
        <v>155</v>
      </c>
      <c r="L11">
        <v>0</v>
      </c>
      <c r="M11">
        <v>1251</v>
      </c>
      <c r="N11">
        <v>1337</v>
      </c>
      <c r="O11">
        <v>1</v>
      </c>
      <c r="P11">
        <v>0</v>
      </c>
      <c r="Q11">
        <v>0</v>
      </c>
      <c r="R11">
        <v>58</v>
      </c>
      <c r="S11">
        <v>200</v>
      </c>
      <c r="T11">
        <v>1663</v>
      </c>
      <c r="U11">
        <v>651</v>
      </c>
      <c r="V11">
        <v>3332</v>
      </c>
      <c r="W11">
        <v>2012</v>
      </c>
      <c r="X11">
        <v>0</v>
      </c>
      <c r="Y11">
        <v>255</v>
      </c>
      <c r="Z11">
        <v>15</v>
      </c>
      <c r="AA11">
        <v>625</v>
      </c>
      <c r="AB11">
        <v>1193</v>
      </c>
      <c r="AC11">
        <v>0</v>
      </c>
      <c r="AD11">
        <v>419</v>
      </c>
      <c r="AE11">
        <v>282</v>
      </c>
      <c r="AF11">
        <v>982</v>
      </c>
      <c r="AG11">
        <v>23</v>
      </c>
      <c r="AH11">
        <v>44</v>
      </c>
      <c r="AI11">
        <v>1</v>
      </c>
      <c r="AJ11">
        <v>1147</v>
      </c>
      <c r="AK11">
        <v>397</v>
      </c>
      <c r="AL11">
        <v>56</v>
      </c>
      <c r="AM11">
        <v>1187</v>
      </c>
      <c r="AN11">
        <v>212</v>
      </c>
      <c r="AO11">
        <v>2462</v>
      </c>
      <c r="AP11">
        <v>916</v>
      </c>
      <c r="AQ11">
        <v>14</v>
      </c>
      <c r="AR11">
        <v>0</v>
      </c>
      <c r="AS11">
        <v>792</v>
      </c>
      <c r="AT11" t="s">
        <v>134</v>
      </c>
      <c r="AU11">
        <v>8468</v>
      </c>
      <c r="AV11">
        <v>52</v>
      </c>
      <c r="AW11">
        <v>34</v>
      </c>
      <c r="AX11">
        <v>626</v>
      </c>
      <c r="AY11">
        <v>138</v>
      </c>
      <c r="AZ11">
        <v>613</v>
      </c>
      <c r="BA11">
        <v>0</v>
      </c>
    </row>
    <row r="12" spans="1:53" x14ac:dyDescent="0.75">
      <c r="A12" t="s">
        <v>8</v>
      </c>
      <c r="B12" t="s">
        <v>142</v>
      </c>
      <c r="C12">
        <v>26</v>
      </c>
      <c r="D12">
        <v>137</v>
      </c>
      <c r="E12">
        <v>5</v>
      </c>
      <c r="F12">
        <v>6</v>
      </c>
      <c r="G12">
        <v>289</v>
      </c>
      <c r="H12" t="s">
        <v>134</v>
      </c>
      <c r="I12">
        <v>274</v>
      </c>
      <c r="J12">
        <v>3</v>
      </c>
      <c r="K12" t="s">
        <v>134</v>
      </c>
      <c r="L12">
        <v>62</v>
      </c>
      <c r="M12">
        <v>436</v>
      </c>
      <c r="N12">
        <v>9</v>
      </c>
      <c r="O12">
        <v>50</v>
      </c>
      <c r="P12">
        <v>320</v>
      </c>
      <c r="Q12">
        <v>481</v>
      </c>
      <c r="R12">
        <v>24</v>
      </c>
      <c r="S12">
        <v>27</v>
      </c>
      <c r="T12">
        <v>24</v>
      </c>
      <c r="U12">
        <v>34</v>
      </c>
      <c r="V12">
        <v>16</v>
      </c>
      <c r="W12">
        <v>5</v>
      </c>
      <c r="X12">
        <v>176</v>
      </c>
      <c r="Y12">
        <v>147</v>
      </c>
      <c r="Z12">
        <v>77</v>
      </c>
      <c r="AA12">
        <v>176</v>
      </c>
      <c r="AB12">
        <v>97</v>
      </c>
      <c r="AC12">
        <v>103</v>
      </c>
      <c r="AD12">
        <v>6</v>
      </c>
      <c r="AE12">
        <v>3</v>
      </c>
      <c r="AF12">
        <v>8</v>
      </c>
      <c r="AG12">
        <v>4</v>
      </c>
      <c r="AH12">
        <v>72</v>
      </c>
      <c r="AI12">
        <v>54</v>
      </c>
      <c r="AJ12">
        <v>3</v>
      </c>
      <c r="AK12">
        <v>135</v>
      </c>
      <c r="AL12">
        <v>149</v>
      </c>
      <c r="AM12">
        <v>0</v>
      </c>
      <c r="AN12">
        <v>27</v>
      </c>
      <c r="AO12">
        <v>23</v>
      </c>
      <c r="AP12">
        <v>82</v>
      </c>
      <c r="AQ12">
        <v>21</v>
      </c>
      <c r="AR12">
        <v>184</v>
      </c>
      <c r="AS12" t="s">
        <v>134</v>
      </c>
      <c r="AT12">
        <v>38</v>
      </c>
      <c r="AU12">
        <v>92</v>
      </c>
      <c r="AV12">
        <v>7</v>
      </c>
      <c r="AW12" t="s">
        <v>134</v>
      </c>
      <c r="AX12">
        <v>116</v>
      </c>
      <c r="AY12">
        <v>99</v>
      </c>
      <c r="AZ12">
        <v>0</v>
      </c>
      <c r="BA12">
        <v>29</v>
      </c>
    </row>
    <row r="13" spans="1:53" x14ac:dyDescent="0.75">
      <c r="A13" t="s">
        <v>9</v>
      </c>
      <c r="B13" t="s">
        <v>143</v>
      </c>
      <c r="C13">
        <v>0</v>
      </c>
      <c r="D13">
        <v>0</v>
      </c>
      <c r="E13">
        <v>0</v>
      </c>
      <c r="F13">
        <v>0</v>
      </c>
      <c r="G13">
        <v>0</v>
      </c>
      <c r="H13">
        <v>0</v>
      </c>
      <c r="I13">
        <v>0</v>
      </c>
      <c r="J13">
        <v>0</v>
      </c>
      <c r="K13">
        <v>0</v>
      </c>
      <c r="L13">
        <v>0</v>
      </c>
      <c r="M13">
        <v>929</v>
      </c>
      <c r="N13">
        <v>0</v>
      </c>
      <c r="O13">
        <v>0</v>
      </c>
      <c r="P13">
        <v>0</v>
      </c>
      <c r="Q13">
        <v>0</v>
      </c>
      <c r="R13">
        <v>15</v>
      </c>
      <c r="S13" t="s">
        <v>134</v>
      </c>
      <c r="T13">
        <v>0</v>
      </c>
      <c r="U13">
        <v>0</v>
      </c>
      <c r="V13">
        <v>0</v>
      </c>
      <c r="W13">
        <v>0</v>
      </c>
      <c r="X13">
        <v>0</v>
      </c>
      <c r="Y13">
        <v>0</v>
      </c>
      <c r="Z13">
        <v>0</v>
      </c>
      <c r="AA13">
        <v>0</v>
      </c>
      <c r="AB13">
        <v>0</v>
      </c>
      <c r="AC13">
        <v>0</v>
      </c>
      <c r="AD13">
        <v>0</v>
      </c>
      <c r="AE13">
        <v>0</v>
      </c>
      <c r="AF13">
        <v>0</v>
      </c>
      <c r="AG13">
        <v>360</v>
      </c>
      <c r="AH13">
        <v>0</v>
      </c>
      <c r="AI13">
        <v>0</v>
      </c>
      <c r="AJ13">
        <v>2</v>
      </c>
      <c r="AK13">
        <v>0</v>
      </c>
      <c r="AL13">
        <v>0</v>
      </c>
      <c r="AM13">
        <v>0</v>
      </c>
      <c r="AN13">
        <v>0</v>
      </c>
      <c r="AO13">
        <v>0</v>
      </c>
      <c r="AP13">
        <v>17</v>
      </c>
      <c r="AQ13">
        <v>0</v>
      </c>
      <c r="AR13">
        <v>0</v>
      </c>
      <c r="AS13">
        <v>0</v>
      </c>
      <c r="AT13">
        <v>0</v>
      </c>
      <c r="AU13">
        <v>0</v>
      </c>
      <c r="AV13">
        <v>38</v>
      </c>
      <c r="AW13">
        <v>0</v>
      </c>
      <c r="AX13">
        <v>0</v>
      </c>
      <c r="AY13">
        <v>0</v>
      </c>
      <c r="AZ13">
        <v>0</v>
      </c>
      <c r="BA13">
        <v>0</v>
      </c>
    </row>
    <row r="14" spans="1:53" x14ac:dyDescent="0.75">
      <c r="A14" t="s">
        <v>10</v>
      </c>
      <c r="B14" t="s">
        <v>144</v>
      </c>
      <c r="C14">
        <v>258</v>
      </c>
      <c r="D14">
        <v>159</v>
      </c>
      <c r="E14">
        <v>24</v>
      </c>
      <c r="F14">
        <v>41</v>
      </c>
      <c r="G14">
        <v>665</v>
      </c>
      <c r="H14">
        <v>5</v>
      </c>
      <c r="I14" t="s">
        <v>134</v>
      </c>
      <c r="J14" t="s">
        <v>134</v>
      </c>
      <c r="K14">
        <v>1152</v>
      </c>
      <c r="L14">
        <v>112</v>
      </c>
      <c r="M14">
        <v>6889</v>
      </c>
      <c r="N14">
        <v>438</v>
      </c>
      <c r="O14">
        <v>204</v>
      </c>
      <c r="P14">
        <v>1856</v>
      </c>
      <c r="Q14">
        <v>809</v>
      </c>
      <c r="R14">
        <v>191</v>
      </c>
      <c r="S14">
        <v>116</v>
      </c>
      <c r="T14">
        <v>398</v>
      </c>
      <c r="U14">
        <v>203</v>
      </c>
      <c r="V14">
        <v>107</v>
      </c>
      <c r="W14">
        <v>20</v>
      </c>
      <c r="X14">
        <v>59</v>
      </c>
      <c r="Y14">
        <v>130</v>
      </c>
      <c r="Z14">
        <v>624</v>
      </c>
      <c r="AA14">
        <v>217</v>
      </c>
      <c r="AB14">
        <v>252</v>
      </c>
      <c r="AC14">
        <v>66</v>
      </c>
      <c r="AD14">
        <v>88</v>
      </c>
      <c r="AE14">
        <v>31</v>
      </c>
      <c r="AF14">
        <v>14</v>
      </c>
      <c r="AG14">
        <v>1203</v>
      </c>
      <c r="AH14" t="s">
        <v>134</v>
      </c>
      <c r="AI14">
        <v>576</v>
      </c>
      <c r="AJ14">
        <v>284</v>
      </c>
      <c r="AK14">
        <v>711</v>
      </c>
      <c r="AL14">
        <v>1244</v>
      </c>
      <c r="AM14">
        <v>0.26</v>
      </c>
      <c r="AN14">
        <v>153</v>
      </c>
      <c r="AO14">
        <v>22</v>
      </c>
      <c r="AP14">
        <v>289</v>
      </c>
      <c r="AQ14">
        <v>110</v>
      </c>
      <c r="AR14">
        <v>333</v>
      </c>
      <c r="AS14" t="s">
        <v>134</v>
      </c>
      <c r="AT14">
        <v>111</v>
      </c>
      <c r="AU14">
        <v>3086</v>
      </c>
      <c r="AV14">
        <v>515</v>
      </c>
      <c r="AW14">
        <v>52</v>
      </c>
      <c r="AX14">
        <v>72</v>
      </c>
      <c r="AY14">
        <v>180</v>
      </c>
      <c r="AZ14">
        <v>19</v>
      </c>
      <c r="BA14">
        <v>32</v>
      </c>
    </row>
    <row r="15" spans="1:53" x14ac:dyDescent="0.75">
      <c r="A15" t="s">
        <v>115</v>
      </c>
      <c r="B15" t="s">
        <v>145</v>
      </c>
      <c r="C15">
        <v>0</v>
      </c>
      <c r="D15">
        <v>0</v>
      </c>
      <c r="E15">
        <v>0</v>
      </c>
      <c r="F15">
        <v>0</v>
      </c>
      <c r="G15">
        <v>0</v>
      </c>
      <c r="H15">
        <v>0</v>
      </c>
      <c r="I15">
        <v>0</v>
      </c>
      <c r="J15">
        <v>0</v>
      </c>
      <c r="K15">
        <v>96</v>
      </c>
      <c r="L15">
        <v>0</v>
      </c>
      <c r="M15">
        <v>191</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484</v>
      </c>
      <c r="D16">
        <v>773</v>
      </c>
      <c r="E16">
        <v>29</v>
      </c>
      <c r="F16">
        <v>47.29</v>
      </c>
      <c r="G16">
        <v>1056</v>
      </c>
      <c r="H16">
        <v>274</v>
      </c>
      <c r="I16">
        <v>996</v>
      </c>
      <c r="J16">
        <v>208</v>
      </c>
      <c r="K16">
        <v>2154</v>
      </c>
      <c r="L16">
        <v>472</v>
      </c>
      <c r="M16">
        <v>13537</v>
      </c>
      <c r="N16">
        <v>1996</v>
      </c>
      <c r="O16">
        <v>291</v>
      </c>
      <c r="P16">
        <v>2195</v>
      </c>
      <c r="Q16">
        <v>1542</v>
      </c>
      <c r="R16">
        <v>288</v>
      </c>
      <c r="S16">
        <v>1306</v>
      </c>
      <c r="T16">
        <v>2085</v>
      </c>
      <c r="U16">
        <v>917</v>
      </c>
      <c r="V16">
        <v>3565</v>
      </c>
      <c r="W16">
        <v>2039</v>
      </c>
      <c r="X16">
        <v>320</v>
      </c>
      <c r="Y16">
        <v>719</v>
      </c>
      <c r="Z16">
        <v>800</v>
      </c>
      <c r="AA16">
        <v>1167</v>
      </c>
      <c r="AB16">
        <v>1621</v>
      </c>
      <c r="AC16">
        <v>169</v>
      </c>
      <c r="AD16">
        <v>632</v>
      </c>
      <c r="AE16">
        <v>1371</v>
      </c>
      <c r="AF16">
        <v>1135</v>
      </c>
      <c r="AG16">
        <v>1726</v>
      </c>
      <c r="AH16">
        <v>184</v>
      </c>
      <c r="AI16">
        <v>631.48</v>
      </c>
      <c r="AJ16">
        <v>1436</v>
      </c>
      <c r="AK16">
        <v>3584</v>
      </c>
      <c r="AL16">
        <v>1859</v>
      </c>
      <c r="AM16">
        <v>1415.26</v>
      </c>
      <c r="AN16">
        <v>436</v>
      </c>
      <c r="AO16">
        <v>2710</v>
      </c>
      <c r="AP16">
        <v>4636</v>
      </c>
      <c r="AQ16">
        <v>145</v>
      </c>
      <c r="AR16">
        <v>686</v>
      </c>
      <c r="AS16">
        <v>1387</v>
      </c>
      <c r="AT16">
        <v>967</v>
      </c>
      <c r="AU16">
        <v>11723</v>
      </c>
      <c r="AV16">
        <v>685</v>
      </c>
      <c r="AW16">
        <v>167</v>
      </c>
      <c r="AX16">
        <v>9533</v>
      </c>
      <c r="AY16">
        <v>653</v>
      </c>
      <c r="AZ16">
        <v>732</v>
      </c>
      <c r="BA16">
        <v>434</v>
      </c>
    </row>
    <row r="17" spans="1:53" x14ac:dyDescent="0.75">
      <c r="A17" t="s">
        <v>14</v>
      </c>
      <c r="B17" t="s">
        <v>146</v>
      </c>
      <c r="C17">
        <v>27</v>
      </c>
      <c r="D17">
        <v>74</v>
      </c>
      <c r="E17">
        <v>0</v>
      </c>
      <c r="F17">
        <v>0</v>
      </c>
      <c r="G17">
        <v>43</v>
      </c>
      <c r="H17">
        <v>-1</v>
      </c>
      <c r="I17">
        <v>0</v>
      </c>
      <c r="J17">
        <v>-0.27</v>
      </c>
      <c r="K17">
        <v>-1</v>
      </c>
      <c r="L17">
        <v>1</v>
      </c>
      <c r="M17">
        <v>-15</v>
      </c>
      <c r="N17">
        <v>4</v>
      </c>
      <c r="O17">
        <v>35</v>
      </c>
      <c r="P17">
        <v>208</v>
      </c>
      <c r="Q17">
        <v>4</v>
      </c>
      <c r="R17">
        <v>14</v>
      </c>
      <c r="S17">
        <v>7</v>
      </c>
      <c r="T17">
        <v>24</v>
      </c>
      <c r="U17">
        <v>43</v>
      </c>
      <c r="V17">
        <v>0</v>
      </c>
      <c r="W17">
        <v>0.21</v>
      </c>
      <c r="X17">
        <v>32</v>
      </c>
      <c r="Y17">
        <v>27</v>
      </c>
      <c r="Z17">
        <v>73</v>
      </c>
      <c r="AA17">
        <v>9</v>
      </c>
      <c r="AB17">
        <v>22</v>
      </c>
      <c r="AC17">
        <v>0</v>
      </c>
      <c r="AD17">
        <v>0</v>
      </c>
      <c r="AE17">
        <v>18</v>
      </c>
      <c r="AF17">
        <v>0</v>
      </c>
      <c r="AG17">
        <v>-1</v>
      </c>
      <c r="AH17">
        <v>4</v>
      </c>
      <c r="AI17">
        <v>47</v>
      </c>
      <c r="AJ17">
        <v>-0.11</v>
      </c>
      <c r="AK17">
        <v>90</v>
      </c>
      <c r="AL17">
        <v>15</v>
      </c>
      <c r="AM17" t="s">
        <v>134</v>
      </c>
      <c r="AN17">
        <v>1</v>
      </c>
      <c r="AO17">
        <v>0.5</v>
      </c>
      <c r="AP17">
        <v>3</v>
      </c>
      <c r="AQ17">
        <v>0</v>
      </c>
      <c r="AR17">
        <v>4</v>
      </c>
      <c r="AS17">
        <v>0</v>
      </c>
      <c r="AT17">
        <v>0.03</v>
      </c>
      <c r="AU17">
        <v>26</v>
      </c>
      <c r="AV17" t="s">
        <v>134</v>
      </c>
      <c r="AW17">
        <v>0.27</v>
      </c>
      <c r="AX17">
        <v>5</v>
      </c>
      <c r="AY17">
        <v>2</v>
      </c>
      <c r="AZ17">
        <v>1</v>
      </c>
      <c r="BA17">
        <v>9</v>
      </c>
    </row>
    <row r="18" spans="1:53" x14ac:dyDescent="0.75">
      <c r="A18" t="s">
        <v>147</v>
      </c>
      <c r="B18" t="s">
        <v>131</v>
      </c>
      <c r="C18">
        <v>2818</v>
      </c>
      <c r="D18">
        <v>17177</v>
      </c>
      <c r="E18">
        <v>29</v>
      </c>
      <c r="F18">
        <v>339.29</v>
      </c>
      <c r="G18">
        <v>6564</v>
      </c>
      <c r="H18">
        <v>3830</v>
      </c>
      <c r="I18">
        <v>11425</v>
      </c>
      <c r="J18">
        <v>555.73</v>
      </c>
      <c r="K18">
        <v>8892</v>
      </c>
      <c r="L18">
        <v>5120</v>
      </c>
      <c r="M18">
        <v>18961</v>
      </c>
      <c r="N18">
        <v>4197</v>
      </c>
      <c r="O18">
        <v>2734</v>
      </c>
      <c r="P18">
        <v>22946.01</v>
      </c>
      <c r="Q18">
        <v>11698</v>
      </c>
      <c r="R18">
        <v>879</v>
      </c>
      <c r="S18">
        <v>1518.01</v>
      </c>
      <c r="T18">
        <v>13604</v>
      </c>
      <c r="U18">
        <v>6285</v>
      </c>
      <c r="V18">
        <v>5699</v>
      </c>
      <c r="W18">
        <v>4247.21</v>
      </c>
      <c r="X18">
        <v>7907</v>
      </c>
      <c r="Y18">
        <v>1026</v>
      </c>
      <c r="Z18">
        <v>1972</v>
      </c>
      <c r="AA18">
        <v>9063</v>
      </c>
      <c r="AB18">
        <v>4349</v>
      </c>
      <c r="AC18">
        <v>5650.14</v>
      </c>
      <c r="AD18">
        <v>4860</v>
      </c>
      <c r="AE18">
        <v>1983</v>
      </c>
      <c r="AF18">
        <v>3173</v>
      </c>
      <c r="AG18">
        <v>3625.1800000000003</v>
      </c>
      <c r="AH18">
        <v>1081</v>
      </c>
      <c r="AI18">
        <v>5825.48</v>
      </c>
      <c r="AJ18">
        <v>3116.8900000000003</v>
      </c>
      <c r="AK18">
        <v>10128</v>
      </c>
      <c r="AL18">
        <v>10250</v>
      </c>
      <c r="AM18">
        <v>2972.26</v>
      </c>
      <c r="AN18">
        <v>10286</v>
      </c>
      <c r="AO18">
        <v>7223.5</v>
      </c>
      <c r="AP18">
        <v>5382</v>
      </c>
      <c r="AQ18">
        <v>828</v>
      </c>
      <c r="AR18">
        <v>7730</v>
      </c>
      <c r="AS18">
        <v>1719</v>
      </c>
      <c r="AT18">
        <v>6713.0300000000007</v>
      </c>
      <c r="AU18">
        <v>44297</v>
      </c>
      <c r="AV18">
        <v>2186</v>
      </c>
      <c r="AW18">
        <v>167.31</v>
      </c>
      <c r="AX18">
        <v>10244</v>
      </c>
      <c r="AY18">
        <v>4578</v>
      </c>
      <c r="AZ18">
        <v>2680</v>
      </c>
      <c r="BA18">
        <v>5020</v>
      </c>
    </row>
    <row r="19" spans="1:53" x14ac:dyDescent="0.75">
      <c r="A19" t="s">
        <v>148</v>
      </c>
      <c r="B19" t="s">
        <v>131</v>
      </c>
      <c r="C19">
        <v>3.5498757543495074E-4</v>
      </c>
      <c r="D19">
        <v>2.3926237161531194E-3</v>
      </c>
      <c r="E19">
        <v>0.27500000000000002</v>
      </c>
      <c r="F19">
        <v>8.5545722713864514E-4</v>
      </c>
      <c r="G19">
        <v>1.5313225058004587E-2</v>
      </c>
      <c r="H19">
        <v>0</v>
      </c>
      <c r="I19">
        <v>0</v>
      </c>
      <c r="J19">
        <v>1.3153153153153685E-3</v>
      </c>
      <c r="K19">
        <v>2.5799214806505599E-3</v>
      </c>
      <c r="L19">
        <v>2.9211295034079487E-3</v>
      </c>
      <c r="M19">
        <v>5.7818799066411408E-3</v>
      </c>
      <c r="N19">
        <v>7.1428571428566734E-4</v>
      </c>
      <c r="O19">
        <v>3.6563071297990302E-4</v>
      </c>
      <c r="P19">
        <v>8.6717796757951326E-5</v>
      </c>
      <c r="Q19">
        <v>8.555783709787157E-4</v>
      </c>
      <c r="R19">
        <v>1.1248593925759276E-2</v>
      </c>
      <c r="S19">
        <v>5.2359108781127039E-3</v>
      </c>
      <c r="T19">
        <v>5.142899125707423E-4</v>
      </c>
      <c r="U19">
        <v>1.5908367801464873E-4</v>
      </c>
      <c r="V19">
        <v>0</v>
      </c>
      <c r="W19">
        <v>1.8596986817320804E-4</v>
      </c>
      <c r="X19">
        <v>1.2648621300281881E-4</v>
      </c>
      <c r="Y19">
        <v>9.7560975609756184E-4</v>
      </c>
      <c r="Z19">
        <v>1.9648397104446769E-2</v>
      </c>
      <c r="AA19">
        <v>5.65912117177092E-3</v>
      </c>
      <c r="AB19">
        <v>0</v>
      </c>
      <c r="AC19">
        <v>2.4778761062105303E-5</v>
      </c>
      <c r="AD19">
        <v>1.2360939431397266E-3</v>
      </c>
      <c r="AE19">
        <v>2.025691699604748E-2</v>
      </c>
      <c r="AF19">
        <v>3.1525851197988786E-4</v>
      </c>
      <c r="AG19">
        <v>2.2614451185876128E-4</v>
      </c>
      <c r="AH19">
        <v>0</v>
      </c>
      <c r="AI19">
        <v>2.6643717728054295E-3</v>
      </c>
      <c r="AJ19">
        <v>6.7272147864880782E-3</v>
      </c>
      <c r="AK19">
        <v>2.4745125210332564E-3</v>
      </c>
      <c r="AL19">
        <v>9.755145839429602E-5</v>
      </c>
      <c r="AM19">
        <v>1.3439686048933863E-3</v>
      </c>
      <c r="AN19">
        <v>3.9701752687131275E-3</v>
      </c>
      <c r="AO19">
        <v>1.1781011781011319E-3</v>
      </c>
      <c r="AP19">
        <v>1.8583906337110712E-4</v>
      </c>
      <c r="AQ19">
        <v>2.4096385542168308E-3</v>
      </c>
      <c r="AR19">
        <v>4.2873846953357386E-3</v>
      </c>
      <c r="AS19">
        <v>1.1621150493899002E-3</v>
      </c>
      <c r="AT19">
        <v>6.9041547922605861E-3</v>
      </c>
      <c r="AU19">
        <v>0</v>
      </c>
      <c r="AV19">
        <v>4.5724737082764033E-4</v>
      </c>
      <c r="AW19">
        <v>0.10048387096774192</v>
      </c>
      <c r="AX19">
        <v>9.762764814991165E-5</v>
      </c>
      <c r="AY19">
        <v>0</v>
      </c>
      <c r="AZ19">
        <v>3.7327360955585753E-4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4081</v>
      </c>
      <c r="D22">
        <v>10373</v>
      </c>
      <c r="E22">
        <v>709</v>
      </c>
      <c r="F22">
        <v>715</v>
      </c>
      <c r="G22">
        <v>10371</v>
      </c>
      <c r="H22">
        <v>2482</v>
      </c>
      <c r="I22">
        <v>6722</v>
      </c>
      <c r="J22">
        <v>470</v>
      </c>
      <c r="K22">
        <v>7001</v>
      </c>
      <c r="L22">
        <v>3666</v>
      </c>
      <c r="M22">
        <v>18180</v>
      </c>
      <c r="N22">
        <v>4373</v>
      </c>
      <c r="O22">
        <v>1977</v>
      </c>
      <c r="P22">
        <v>21512</v>
      </c>
      <c r="Q22">
        <v>11006</v>
      </c>
      <c r="R22">
        <v>725</v>
      </c>
      <c r="S22">
        <v>1991</v>
      </c>
      <c r="T22">
        <v>9973</v>
      </c>
      <c r="U22">
        <v>7481</v>
      </c>
      <c r="V22">
        <v>4373</v>
      </c>
      <c r="W22">
        <v>3261</v>
      </c>
      <c r="X22">
        <v>7426</v>
      </c>
      <c r="Y22">
        <v>843</v>
      </c>
      <c r="Z22">
        <v>3646</v>
      </c>
      <c r="AA22">
        <v>7733</v>
      </c>
      <c r="AB22">
        <v>5179</v>
      </c>
      <c r="AC22">
        <v>3679</v>
      </c>
      <c r="AD22">
        <v>5798</v>
      </c>
      <c r="AE22">
        <v>1138</v>
      </c>
      <c r="AF22">
        <v>2544</v>
      </c>
      <c r="AG22">
        <v>3231</v>
      </c>
      <c r="AH22">
        <v>788</v>
      </c>
      <c r="AI22">
        <v>5190</v>
      </c>
      <c r="AJ22">
        <v>2260</v>
      </c>
      <c r="AK22">
        <v>10171</v>
      </c>
      <c r="AL22">
        <v>10290</v>
      </c>
      <c r="AM22">
        <v>2226</v>
      </c>
      <c r="AN22">
        <v>11452</v>
      </c>
      <c r="AO22">
        <v>5427</v>
      </c>
      <c r="AP22">
        <v>4173</v>
      </c>
      <c r="AQ22">
        <v>546</v>
      </c>
      <c r="AR22">
        <v>6551</v>
      </c>
      <c r="AS22">
        <v>988</v>
      </c>
      <c r="AT22">
        <v>7256</v>
      </c>
      <c r="AU22">
        <v>34640</v>
      </c>
      <c r="AV22">
        <v>2595</v>
      </c>
      <c r="AW22">
        <v>399</v>
      </c>
      <c r="AX22">
        <v>6745</v>
      </c>
      <c r="AY22">
        <v>5389</v>
      </c>
      <c r="AZ22">
        <v>1336</v>
      </c>
      <c r="BA22">
        <v>5337</v>
      </c>
    </row>
    <row r="23" spans="1:53" x14ac:dyDescent="0.75">
      <c r="A23" t="s">
        <v>150</v>
      </c>
      <c r="B23" t="s">
        <v>151</v>
      </c>
      <c r="C23">
        <v>136.80000000000001</v>
      </c>
      <c r="D23">
        <v>120.19999999999999</v>
      </c>
      <c r="E23">
        <v>165.9</v>
      </c>
      <c r="F23">
        <v>128.30000000000001</v>
      </c>
      <c r="G23">
        <v>105.19999999999999</v>
      </c>
      <c r="H23">
        <v>101.6</v>
      </c>
      <c r="I23">
        <v>111.1</v>
      </c>
      <c r="J23">
        <v>222.7</v>
      </c>
      <c r="K23">
        <v>123.5</v>
      </c>
      <c r="L23">
        <v>92.2</v>
      </c>
      <c r="M23">
        <v>235.6</v>
      </c>
      <c r="N23">
        <v>115.1</v>
      </c>
      <c r="O23">
        <v>237.2</v>
      </c>
      <c r="P23">
        <v>133.69999999999999</v>
      </c>
      <c r="Q23">
        <v>108.80000000000001</v>
      </c>
      <c r="R23">
        <v>386.1</v>
      </c>
      <c r="S23">
        <v>84</v>
      </c>
      <c r="T23">
        <v>124.7</v>
      </c>
      <c r="U23">
        <v>111.8</v>
      </c>
      <c r="V23">
        <v>91.1</v>
      </c>
      <c r="W23">
        <v>109.80000000000001</v>
      </c>
      <c r="X23">
        <v>86.1</v>
      </c>
      <c r="Y23">
        <v>213.4</v>
      </c>
      <c r="Z23">
        <v>215</v>
      </c>
      <c r="AA23">
        <v>134.60000000000002</v>
      </c>
      <c r="AB23">
        <v>122</v>
      </c>
      <c r="AC23">
        <v>110.7</v>
      </c>
      <c r="AD23">
        <v>104</v>
      </c>
      <c r="AE23">
        <v>101.89999999999999</v>
      </c>
      <c r="AF23">
        <v>90.9</v>
      </c>
      <c r="AG23">
        <v>125.19999999999999</v>
      </c>
      <c r="AH23">
        <v>234.20000000000002</v>
      </c>
      <c r="AI23">
        <v>150.1</v>
      </c>
      <c r="AJ23">
        <v>90.8</v>
      </c>
      <c r="AK23">
        <v>165.5</v>
      </c>
      <c r="AL23">
        <v>102.2</v>
      </c>
      <c r="AM23">
        <v>76.599999999999994</v>
      </c>
      <c r="AN23">
        <v>108.4</v>
      </c>
      <c r="AO23">
        <v>85.5</v>
      </c>
      <c r="AP23">
        <v>99.5</v>
      </c>
      <c r="AQ23">
        <v>195</v>
      </c>
      <c r="AR23">
        <v>104.5</v>
      </c>
      <c r="AS23">
        <v>106</v>
      </c>
      <c r="AT23">
        <v>104.2</v>
      </c>
      <c r="AU23">
        <v>97.8</v>
      </c>
      <c r="AV23">
        <v>86</v>
      </c>
      <c r="AW23">
        <v>172</v>
      </c>
      <c r="AX23">
        <v>93.9</v>
      </c>
      <c r="AY23">
        <v>123.6</v>
      </c>
      <c r="AZ23">
        <v>82.8</v>
      </c>
      <c r="BA23">
        <v>98.9</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FA667-499A-4887-A3A8-A3A6CF4AF2DB}">
  <dimension ref="A1:BA23"/>
  <sheetViews>
    <sheetView workbookViewId="0">
      <selection activeCell="G11" sqref="G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3421</v>
      </c>
      <c r="D2">
        <v>16288</v>
      </c>
      <c r="E2">
        <v>0</v>
      </c>
      <c r="F2">
        <v>508</v>
      </c>
      <c r="G2">
        <v>6051</v>
      </c>
      <c r="H2">
        <v>4109</v>
      </c>
      <c r="I2">
        <v>10083</v>
      </c>
      <c r="J2">
        <v>492</v>
      </c>
      <c r="K2">
        <v>8458</v>
      </c>
      <c r="L2">
        <v>3495</v>
      </c>
      <c r="M2">
        <v>19765</v>
      </c>
      <c r="N2">
        <v>4319</v>
      </c>
      <c r="O2">
        <v>3040</v>
      </c>
      <c r="P2">
        <v>20461</v>
      </c>
      <c r="Q2">
        <v>9683</v>
      </c>
      <c r="R2">
        <v>866</v>
      </c>
      <c r="S2">
        <v>1123</v>
      </c>
      <c r="T2">
        <v>13315</v>
      </c>
      <c r="U2">
        <v>6203</v>
      </c>
      <c r="V2">
        <v>5810</v>
      </c>
      <c r="W2">
        <v>4352</v>
      </c>
      <c r="X2">
        <v>6638</v>
      </c>
      <c r="Y2">
        <v>847</v>
      </c>
      <c r="Z2">
        <v>1816</v>
      </c>
      <c r="AA2">
        <v>9389</v>
      </c>
      <c r="AB2">
        <v>4412</v>
      </c>
      <c r="AC2">
        <v>5571</v>
      </c>
      <c r="AD2">
        <v>5051</v>
      </c>
      <c r="AE2">
        <v>1936</v>
      </c>
      <c r="AF2">
        <v>2916</v>
      </c>
      <c r="AG2">
        <v>3360</v>
      </c>
      <c r="AH2">
        <v>682</v>
      </c>
      <c r="AI2">
        <v>4768</v>
      </c>
      <c r="AJ2">
        <v>2694</v>
      </c>
      <c r="AK2">
        <v>8887</v>
      </c>
      <c r="AL2">
        <v>8927</v>
      </c>
      <c r="AM2">
        <v>3114.25</v>
      </c>
      <c r="AN2">
        <v>8289</v>
      </c>
      <c r="AO2">
        <v>6705</v>
      </c>
      <c r="AP2">
        <v>4485</v>
      </c>
      <c r="AQ2">
        <v>703</v>
      </c>
      <c r="AR2">
        <v>7614</v>
      </c>
      <c r="AS2">
        <v>1416</v>
      </c>
      <c r="AT2">
        <v>5793</v>
      </c>
      <c r="AU2">
        <v>38469</v>
      </c>
      <c r="AV2">
        <v>2291</v>
      </c>
      <c r="AW2">
        <v>181</v>
      </c>
      <c r="AX2">
        <v>7267</v>
      </c>
      <c r="AY2">
        <v>3888</v>
      </c>
      <c r="AZ2">
        <v>2775</v>
      </c>
      <c r="BA2">
        <v>4283</v>
      </c>
    </row>
    <row r="3" spans="1:53" x14ac:dyDescent="0.75">
      <c r="A3" t="s">
        <v>1</v>
      </c>
      <c r="B3" t="s">
        <v>132</v>
      </c>
      <c r="C3">
        <v>60</v>
      </c>
      <c r="D3">
        <v>808</v>
      </c>
      <c r="E3">
        <v>0</v>
      </c>
      <c r="F3">
        <v>-2</v>
      </c>
      <c r="G3">
        <v>162</v>
      </c>
      <c r="H3">
        <v>3593</v>
      </c>
      <c r="I3">
        <v>1429</v>
      </c>
      <c r="J3">
        <v>59</v>
      </c>
      <c r="K3">
        <v>217</v>
      </c>
      <c r="L3">
        <v>516</v>
      </c>
      <c r="M3">
        <v>19</v>
      </c>
      <c r="N3">
        <v>1165</v>
      </c>
      <c r="O3">
        <v>0</v>
      </c>
      <c r="P3">
        <v>983</v>
      </c>
      <c r="Q3">
        <v>1077</v>
      </c>
      <c r="R3">
        <v>0</v>
      </c>
      <c r="S3" t="s">
        <v>134</v>
      </c>
      <c r="T3">
        <v>1836</v>
      </c>
      <c r="U3">
        <v>2635</v>
      </c>
      <c r="V3">
        <v>480</v>
      </c>
      <c r="W3">
        <v>454</v>
      </c>
      <c r="X3">
        <v>136</v>
      </c>
      <c r="Y3">
        <v>3</v>
      </c>
      <c r="Z3">
        <v>0</v>
      </c>
      <c r="AA3">
        <v>1332</v>
      </c>
      <c r="AB3">
        <v>610</v>
      </c>
      <c r="AC3">
        <v>346</v>
      </c>
      <c r="AD3">
        <v>2596</v>
      </c>
      <c r="AE3">
        <v>896</v>
      </c>
      <c r="AF3">
        <v>656</v>
      </c>
      <c r="AG3">
        <v>89</v>
      </c>
      <c r="AH3">
        <v>0</v>
      </c>
      <c r="AI3">
        <v>0</v>
      </c>
      <c r="AJ3">
        <v>45</v>
      </c>
      <c r="AK3">
        <v>0</v>
      </c>
      <c r="AL3">
        <v>418</v>
      </c>
      <c r="AM3">
        <v>1247</v>
      </c>
      <c r="AN3">
        <v>2092</v>
      </c>
      <c r="AO3">
        <v>142</v>
      </c>
      <c r="AP3">
        <v>0</v>
      </c>
      <c r="AQ3">
        <v>0</v>
      </c>
      <c r="AR3">
        <v>1178</v>
      </c>
      <c r="AS3">
        <v>70</v>
      </c>
      <c r="AT3">
        <v>1091</v>
      </c>
      <c r="AU3">
        <v>4425</v>
      </c>
      <c r="AV3">
        <v>819</v>
      </c>
      <c r="AW3">
        <v>0</v>
      </c>
      <c r="AX3">
        <v>443</v>
      </c>
      <c r="AY3">
        <v>784</v>
      </c>
      <c r="AZ3">
        <v>1621</v>
      </c>
      <c r="BA3">
        <v>3350</v>
      </c>
    </row>
    <row r="4" spans="1:53" x14ac:dyDescent="0.75">
      <c r="A4" t="s">
        <v>2</v>
      </c>
      <c r="B4" t="s">
        <v>133</v>
      </c>
      <c r="C4">
        <v>2</v>
      </c>
      <c r="D4" t="s">
        <v>134</v>
      </c>
      <c r="E4" t="s">
        <v>134</v>
      </c>
      <c r="F4" t="s">
        <v>134</v>
      </c>
      <c r="G4" t="s">
        <v>134</v>
      </c>
      <c r="H4">
        <v>8</v>
      </c>
      <c r="I4" t="s">
        <v>134</v>
      </c>
      <c r="J4">
        <v>85</v>
      </c>
      <c r="K4">
        <v>1</v>
      </c>
      <c r="L4" t="s">
        <v>134</v>
      </c>
      <c r="M4">
        <v>4</v>
      </c>
      <c r="N4">
        <v>2</v>
      </c>
      <c r="O4">
        <v>3</v>
      </c>
      <c r="P4">
        <v>19</v>
      </c>
      <c r="Q4">
        <v>7</v>
      </c>
      <c r="R4">
        <v>592</v>
      </c>
      <c r="S4">
        <v>0</v>
      </c>
      <c r="T4">
        <v>2</v>
      </c>
      <c r="U4">
        <v>4</v>
      </c>
      <c r="V4">
        <v>2</v>
      </c>
      <c r="W4">
        <v>4</v>
      </c>
      <c r="X4">
        <v>1</v>
      </c>
      <c r="Y4" t="s">
        <v>134</v>
      </c>
      <c r="Z4" t="s">
        <v>134</v>
      </c>
      <c r="AA4">
        <v>8</v>
      </c>
      <c r="AB4" t="s">
        <v>134</v>
      </c>
      <c r="AC4">
        <v>1</v>
      </c>
      <c r="AD4">
        <v>8</v>
      </c>
      <c r="AE4">
        <v>2</v>
      </c>
      <c r="AF4">
        <v>5</v>
      </c>
      <c r="AG4">
        <v>0.5</v>
      </c>
      <c r="AH4">
        <v>1</v>
      </c>
      <c r="AI4">
        <v>17</v>
      </c>
      <c r="AJ4" t="s">
        <v>134</v>
      </c>
      <c r="AK4" t="s">
        <v>134</v>
      </c>
      <c r="AL4" t="s">
        <v>134</v>
      </c>
      <c r="AM4">
        <v>8</v>
      </c>
      <c r="AN4">
        <v>9</v>
      </c>
      <c r="AO4">
        <v>0.48</v>
      </c>
      <c r="AP4" t="s">
        <v>134</v>
      </c>
      <c r="AQ4" t="s">
        <v>134</v>
      </c>
      <c r="AR4">
        <v>6</v>
      </c>
      <c r="AS4">
        <v>3</v>
      </c>
      <c r="AT4">
        <v>8</v>
      </c>
      <c r="AU4" t="s">
        <v>134</v>
      </c>
      <c r="AV4">
        <v>5</v>
      </c>
      <c r="AW4" t="s">
        <v>134</v>
      </c>
      <c r="AX4" t="s">
        <v>134</v>
      </c>
      <c r="AY4">
        <v>13</v>
      </c>
      <c r="AZ4">
        <v>4</v>
      </c>
      <c r="BA4">
        <v>8</v>
      </c>
    </row>
    <row r="5" spans="1:53" x14ac:dyDescent="0.75">
      <c r="A5" t="s">
        <v>3</v>
      </c>
      <c r="B5" t="s">
        <v>135</v>
      </c>
      <c r="C5">
        <v>0</v>
      </c>
      <c r="D5">
        <v>0</v>
      </c>
      <c r="E5">
        <v>0</v>
      </c>
      <c r="F5">
        <v>0</v>
      </c>
      <c r="G5">
        <v>0</v>
      </c>
      <c r="H5">
        <v>0</v>
      </c>
      <c r="I5">
        <v>0</v>
      </c>
      <c r="J5">
        <v>0</v>
      </c>
      <c r="K5">
        <v>0</v>
      </c>
      <c r="L5">
        <v>0</v>
      </c>
      <c r="M5">
        <v>0</v>
      </c>
      <c r="N5">
        <v>0</v>
      </c>
      <c r="O5">
        <v>0</v>
      </c>
      <c r="P5">
        <v>60</v>
      </c>
      <c r="Q5" t="s">
        <v>134</v>
      </c>
      <c r="R5">
        <v>0</v>
      </c>
      <c r="S5">
        <v>0</v>
      </c>
      <c r="T5">
        <v>0</v>
      </c>
      <c r="U5">
        <v>0</v>
      </c>
      <c r="V5">
        <v>0</v>
      </c>
      <c r="W5">
        <v>0</v>
      </c>
      <c r="X5">
        <v>60</v>
      </c>
      <c r="Y5">
        <v>0</v>
      </c>
      <c r="Z5">
        <v>0</v>
      </c>
      <c r="AA5">
        <v>65</v>
      </c>
      <c r="AB5">
        <v>0</v>
      </c>
      <c r="AC5">
        <v>0</v>
      </c>
      <c r="AD5">
        <v>0</v>
      </c>
      <c r="AE5">
        <v>42</v>
      </c>
      <c r="AF5">
        <v>0</v>
      </c>
      <c r="AG5">
        <v>0</v>
      </c>
      <c r="AH5">
        <v>0</v>
      </c>
      <c r="AI5">
        <v>0</v>
      </c>
      <c r="AJ5">
        <v>0</v>
      </c>
      <c r="AK5">
        <v>0</v>
      </c>
      <c r="AL5">
        <v>0</v>
      </c>
      <c r="AM5">
        <v>0</v>
      </c>
      <c r="AN5">
        <v>66</v>
      </c>
      <c r="AO5">
        <v>0</v>
      </c>
      <c r="AP5">
        <v>0</v>
      </c>
      <c r="AQ5">
        <v>0</v>
      </c>
      <c r="AR5">
        <v>0</v>
      </c>
      <c r="AS5">
        <v>0</v>
      </c>
      <c r="AT5">
        <v>0</v>
      </c>
      <c r="AU5">
        <v>5</v>
      </c>
      <c r="AV5">
        <v>0</v>
      </c>
      <c r="AW5">
        <v>0</v>
      </c>
      <c r="AX5">
        <v>0</v>
      </c>
      <c r="AY5">
        <v>0</v>
      </c>
      <c r="AZ5">
        <v>0</v>
      </c>
      <c r="BA5">
        <v>0</v>
      </c>
    </row>
    <row r="6" spans="1:53" x14ac:dyDescent="0.75">
      <c r="A6" t="s">
        <v>4</v>
      </c>
      <c r="B6" t="s">
        <v>136</v>
      </c>
      <c r="C6">
        <v>1607</v>
      </c>
      <c r="D6">
        <v>9446</v>
      </c>
      <c r="E6" t="s">
        <v>134</v>
      </c>
      <c r="F6">
        <v>462</v>
      </c>
      <c r="G6">
        <v>2592</v>
      </c>
      <c r="H6">
        <v>214</v>
      </c>
      <c r="I6">
        <v>3955</v>
      </c>
      <c r="J6">
        <v>245</v>
      </c>
      <c r="K6">
        <v>4476</v>
      </c>
      <c r="L6">
        <v>1627</v>
      </c>
      <c r="M6">
        <v>5631</v>
      </c>
      <c r="N6">
        <v>1122</v>
      </c>
      <c r="O6">
        <v>1767</v>
      </c>
      <c r="P6">
        <v>15110</v>
      </c>
      <c r="Q6">
        <v>4231</v>
      </c>
      <c r="R6">
        <v>0</v>
      </c>
      <c r="S6">
        <v>248</v>
      </c>
      <c r="T6">
        <v>1187</v>
      </c>
      <c r="U6">
        <v>2283</v>
      </c>
      <c r="V6">
        <v>323</v>
      </c>
      <c r="W6">
        <v>265</v>
      </c>
      <c r="X6">
        <v>5176</v>
      </c>
      <c r="Y6">
        <v>160</v>
      </c>
      <c r="Z6">
        <v>1071</v>
      </c>
      <c r="AA6">
        <v>4279</v>
      </c>
      <c r="AB6">
        <v>1068</v>
      </c>
      <c r="AC6">
        <v>4056</v>
      </c>
      <c r="AD6">
        <v>644</v>
      </c>
      <c r="AE6">
        <v>67</v>
      </c>
      <c r="AF6">
        <v>127</v>
      </c>
      <c r="AG6">
        <v>1642</v>
      </c>
      <c r="AH6">
        <v>506</v>
      </c>
      <c r="AI6">
        <v>2412</v>
      </c>
      <c r="AJ6">
        <v>879</v>
      </c>
      <c r="AK6">
        <v>3716</v>
      </c>
      <c r="AL6">
        <v>3309</v>
      </c>
      <c r="AM6">
        <v>136</v>
      </c>
      <c r="AN6">
        <v>4666</v>
      </c>
      <c r="AO6">
        <v>2666</v>
      </c>
      <c r="AP6">
        <v>1748</v>
      </c>
      <c r="AQ6">
        <v>570</v>
      </c>
      <c r="AR6">
        <v>1972</v>
      </c>
      <c r="AS6">
        <v>128</v>
      </c>
      <c r="AT6">
        <v>1365</v>
      </c>
      <c r="AU6">
        <v>16970</v>
      </c>
      <c r="AV6">
        <v>846</v>
      </c>
      <c r="AW6">
        <v>0.08</v>
      </c>
      <c r="AX6">
        <v>1477</v>
      </c>
      <c r="AY6">
        <v>1773</v>
      </c>
      <c r="AZ6">
        <v>179</v>
      </c>
      <c r="BA6">
        <v>532</v>
      </c>
    </row>
    <row r="7" spans="1:53" x14ac:dyDescent="0.75">
      <c r="A7" t="s">
        <v>5</v>
      </c>
      <c r="B7" t="s">
        <v>137</v>
      </c>
      <c r="C7">
        <v>0</v>
      </c>
      <c r="D7" t="s">
        <v>134</v>
      </c>
      <c r="E7">
        <v>0</v>
      </c>
      <c r="F7">
        <v>9</v>
      </c>
      <c r="G7">
        <v>0</v>
      </c>
      <c r="H7">
        <v>4</v>
      </c>
      <c r="I7">
        <v>0</v>
      </c>
      <c r="J7">
        <v>0</v>
      </c>
      <c r="K7">
        <v>0</v>
      </c>
      <c r="L7">
        <v>0</v>
      </c>
      <c r="M7">
        <v>118</v>
      </c>
      <c r="N7" t="s">
        <v>134</v>
      </c>
      <c r="O7">
        <v>0</v>
      </c>
      <c r="P7">
        <v>0.01</v>
      </c>
      <c r="Q7">
        <v>0</v>
      </c>
      <c r="R7">
        <v>0</v>
      </c>
      <c r="S7">
        <v>0</v>
      </c>
      <c r="T7">
        <v>12</v>
      </c>
      <c r="U7">
        <v>102</v>
      </c>
      <c r="V7">
        <v>0</v>
      </c>
      <c r="W7">
        <v>0</v>
      </c>
      <c r="X7">
        <v>133</v>
      </c>
      <c r="Y7">
        <v>0</v>
      </c>
      <c r="Z7">
        <v>0</v>
      </c>
      <c r="AA7">
        <v>48</v>
      </c>
      <c r="AB7">
        <v>0</v>
      </c>
      <c r="AC7">
        <v>0</v>
      </c>
      <c r="AD7">
        <v>0</v>
      </c>
      <c r="AE7" t="s">
        <v>134</v>
      </c>
      <c r="AF7">
        <v>0</v>
      </c>
      <c r="AG7">
        <v>0</v>
      </c>
      <c r="AH7">
        <v>0</v>
      </c>
      <c r="AI7">
        <v>12</v>
      </c>
      <c r="AJ7">
        <v>0</v>
      </c>
      <c r="AK7">
        <v>0</v>
      </c>
      <c r="AL7">
        <v>0</v>
      </c>
      <c r="AM7">
        <v>2</v>
      </c>
      <c r="AN7">
        <v>36</v>
      </c>
      <c r="AO7">
        <v>0</v>
      </c>
      <c r="AP7">
        <v>0</v>
      </c>
      <c r="AQ7">
        <v>0</v>
      </c>
      <c r="AR7">
        <v>0</v>
      </c>
      <c r="AS7">
        <v>0</v>
      </c>
      <c r="AT7">
        <v>1</v>
      </c>
      <c r="AU7">
        <v>179</v>
      </c>
      <c r="AV7">
        <v>0</v>
      </c>
      <c r="AW7">
        <v>0</v>
      </c>
      <c r="AX7">
        <v>15</v>
      </c>
      <c r="AY7">
        <v>0</v>
      </c>
      <c r="AZ7">
        <v>31</v>
      </c>
      <c r="BA7">
        <v>0</v>
      </c>
    </row>
    <row r="8" spans="1:53" x14ac:dyDescent="0.75">
      <c r="A8" t="s">
        <v>12</v>
      </c>
      <c r="B8" t="s">
        <v>131</v>
      </c>
      <c r="C8">
        <v>1669</v>
      </c>
      <c r="D8">
        <v>10254</v>
      </c>
      <c r="E8">
        <v>0</v>
      </c>
      <c r="F8">
        <v>469</v>
      </c>
      <c r="G8">
        <v>2754</v>
      </c>
      <c r="H8">
        <v>3819</v>
      </c>
      <c r="I8">
        <v>5384</v>
      </c>
      <c r="J8">
        <v>389</v>
      </c>
      <c r="K8">
        <v>4694</v>
      </c>
      <c r="L8">
        <v>2143</v>
      </c>
      <c r="M8">
        <v>5772</v>
      </c>
      <c r="N8">
        <v>2289</v>
      </c>
      <c r="O8">
        <v>1770</v>
      </c>
      <c r="P8">
        <v>16172.01</v>
      </c>
      <c r="Q8">
        <v>5315</v>
      </c>
      <c r="R8">
        <v>592</v>
      </c>
      <c r="S8">
        <v>248</v>
      </c>
      <c r="T8">
        <v>3037</v>
      </c>
      <c r="U8">
        <v>5024</v>
      </c>
      <c r="V8">
        <v>805</v>
      </c>
      <c r="W8">
        <v>723</v>
      </c>
      <c r="X8">
        <v>5506</v>
      </c>
      <c r="Y8">
        <v>163</v>
      </c>
      <c r="Z8">
        <v>1071</v>
      </c>
      <c r="AA8">
        <v>5732</v>
      </c>
      <c r="AB8">
        <v>1678</v>
      </c>
      <c r="AC8">
        <v>4403</v>
      </c>
      <c r="AD8">
        <v>3248</v>
      </c>
      <c r="AE8">
        <v>1007</v>
      </c>
      <c r="AF8">
        <v>788</v>
      </c>
      <c r="AG8">
        <v>1731.5</v>
      </c>
      <c r="AH8">
        <v>507</v>
      </c>
      <c r="AI8">
        <v>2441</v>
      </c>
      <c r="AJ8">
        <v>924</v>
      </c>
      <c r="AK8">
        <v>3716</v>
      </c>
      <c r="AL8">
        <v>3727</v>
      </c>
      <c r="AM8">
        <v>1393</v>
      </c>
      <c r="AN8">
        <v>6869</v>
      </c>
      <c r="AO8">
        <v>2808.48</v>
      </c>
      <c r="AP8">
        <v>1748</v>
      </c>
      <c r="AQ8">
        <v>570</v>
      </c>
      <c r="AR8">
        <v>3156</v>
      </c>
      <c r="AS8">
        <v>201</v>
      </c>
      <c r="AT8">
        <v>2465</v>
      </c>
      <c r="AU8">
        <v>21579</v>
      </c>
      <c r="AV8">
        <v>1670</v>
      </c>
      <c r="AW8">
        <v>0.08</v>
      </c>
      <c r="AX8">
        <v>1935</v>
      </c>
      <c r="AY8">
        <v>2570</v>
      </c>
      <c r="AZ8">
        <v>1835</v>
      </c>
      <c r="BA8">
        <v>3890</v>
      </c>
    </row>
    <row r="9" spans="1:53" x14ac:dyDescent="0.75">
      <c r="A9" t="s">
        <v>138</v>
      </c>
      <c r="B9" t="s">
        <v>139</v>
      </c>
      <c r="C9">
        <v>1293</v>
      </c>
      <c r="D9">
        <v>5184</v>
      </c>
      <c r="E9">
        <v>0</v>
      </c>
      <c r="F9">
        <v>0</v>
      </c>
      <c r="G9">
        <v>2420</v>
      </c>
      <c r="H9">
        <v>0</v>
      </c>
      <c r="I9">
        <v>3704</v>
      </c>
      <c r="J9">
        <v>0</v>
      </c>
      <c r="K9">
        <v>1835</v>
      </c>
      <c r="L9">
        <v>888</v>
      </c>
      <c r="M9">
        <v>1637</v>
      </c>
      <c r="N9">
        <v>0</v>
      </c>
      <c r="O9">
        <v>999</v>
      </c>
      <c r="P9">
        <v>2204</v>
      </c>
      <c r="Q9">
        <v>2942</v>
      </c>
      <c r="R9">
        <v>0</v>
      </c>
      <c r="S9">
        <v>0</v>
      </c>
      <c r="T9">
        <v>7668</v>
      </c>
      <c r="U9">
        <v>0</v>
      </c>
      <c r="V9">
        <v>0</v>
      </c>
      <c r="W9">
        <v>789</v>
      </c>
      <c r="X9">
        <v>844</v>
      </c>
      <c r="Y9">
        <v>0</v>
      </c>
      <c r="Z9">
        <v>0</v>
      </c>
      <c r="AA9">
        <v>2421</v>
      </c>
      <c r="AB9">
        <v>948</v>
      </c>
      <c r="AC9">
        <v>1007</v>
      </c>
      <c r="AD9">
        <v>789</v>
      </c>
      <c r="AE9">
        <v>0</v>
      </c>
      <c r="AF9">
        <v>573</v>
      </c>
      <c r="AG9">
        <v>0</v>
      </c>
      <c r="AH9">
        <v>0</v>
      </c>
      <c r="AI9">
        <v>1744</v>
      </c>
      <c r="AJ9">
        <v>0</v>
      </c>
      <c r="AK9">
        <v>1772</v>
      </c>
      <c r="AL9">
        <v>3463</v>
      </c>
      <c r="AM9">
        <v>0</v>
      </c>
      <c r="AN9">
        <v>947</v>
      </c>
      <c r="AO9">
        <v>0</v>
      </c>
      <c r="AP9">
        <v>0</v>
      </c>
      <c r="AQ9">
        <v>0</v>
      </c>
      <c r="AR9">
        <v>3803</v>
      </c>
      <c r="AS9">
        <v>0</v>
      </c>
      <c r="AT9">
        <v>2458</v>
      </c>
      <c r="AU9">
        <v>2694</v>
      </c>
      <c r="AV9">
        <v>0</v>
      </c>
      <c r="AW9">
        <v>0</v>
      </c>
      <c r="AX9">
        <v>689</v>
      </c>
      <c r="AY9">
        <v>787</v>
      </c>
      <c r="AZ9">
        <v>0</v>
      </c>
      <c r="BA9">
        <v>0</v>
      </c>
    </row>
    <row r="10" spans="1:53" x14ac:dyDescent="0.75">
      <c r="A10" t="s">
        <v>6</v>
      </c>
      <c r="B10" t="s">
        <v>140</v>
      </c>
      <c r="C10">
        <v>159</v>
      </c>
      <c r="D10">
        <v>232</v>
      </c>
      <c r="E10">
        <v>0</v>
      </c>
      <c r="F10">
        <v>0</v>
      </c>
      <c r="G10">
        <v>110</v>
      </c>
      <c r="H10">
        <v>122</v>
      </c>
      <c r="I10">
        <v>754</v>
      </c>
      <c r="J10">
        <v>87</v>
      </c>
      <c r="K10">
        <v>547</v>
      </c>
      <c r="L10">
        <v>296</v>
      </c>
      <c r="M10">
        <v>3381</v>
      </c>
      <c r="N10">
        <v>114</v>
      </c>
      <c r="O10">
        <v>35</v>
      </c>
      <c r="P10">
        <v>18</v>
      </c>
      <c r="Q10">
        <v>288</v>
      </c>
      <c r="R10" t="s">
        <v>134</v>
      </c>
      <c r="S10">
        <v>440</v>
      </c>
      <c r="T10">
        <v>7</v>
      </c>
      <c r="U10">
        <v>29</v>
      </c>
      <c r="V10">
        <v>55</v>
      </c>
      <c r="W10">
        <v>1</v>
      </c>
      <c r="X10">
        <v>78</v>
      </c>
      <c r="Y10">
        <v>185</v>
      </c>
      <c r="Z10">
        <v>81</v>
      </c>
      <c r="AA10">
        <v>66</v>
      </c>
      <c r="AB10">
        <v>38</v>
      </c>
      <c r="AC10">
        <v>0</v>
      </c>
      <c r="AD10">
        <v>122</v>
      </c>
      <c r="AE10">
        <v>470</v>
      </c>
      <c r="AF10">
        <v>58</v>
      </c>
      <c r="AG10">
        <v>121</v>
      </c>
      <c r="AH10">
        <v>79</v>
      </c>
      <c r="AI10">
        <v>0.4</v>
      </c>
      <c r="AJ10" t="s">
        <v>134</v>
      </c>
      <c r="AK10">
        <v>2137</v>
      </c>
      <c r="AL10">
        <v>407</v>
      </c>
      <c r="AM10">
        <v>102</v>
      </c>
      <c r="AN10">
        <v>41</v>
      </c>
      <c r="AO10">
        <v>201</v>
      </c>
      <c r="AP10">
        <v>1512</v>
      </c>
      <c r="AQ10" t="s">
        <v>134</v>
      </c>
      <c r="AR10">
        <v>200</v>
      </c>
      <c r="AS10">
        <v>271</v>
      </c>
      <c r="AT10">
        <v>780</v>
      </c>
      <c r="AU10">
        <v>96</v>
      </c>
      <c r="AV10">
        <v>37</v>
      </c>
      <c r="AW10">
        <v>82</v>
      </c>
      <c r="AX10">
        <v>3572</v>
      </c>
      <c r="AY10">
        <v>109</v>
      </c>
      <c r="AZ10">
        <v>46</v>
      </c>
      <c r="BA10">
        <v>332</v>
      </c>
    </row>
    <row r="11" spans="1:53" x14ac:dyDescent="0.75">
      <c r="A11" t="s">
        <v>7</v>
      </c>
      <c r="B11" t="s">
        <v>141</v>
      </c>
      <c r="C11">
        <v>35</v>
      </c>
      <c r="D11">
        <v>333</v>
      </c>
      <c r="E11">
        <v>0</v>
      </c>
      <c r="F11">
        <v>0.36</v>
      </c>
      <c r="G11">
        <v>5</v>
      </c>
      <c r="H11">
        <v>166</v>
      </c>
      <c r="I11">
        <v>0</v>
      </c>
      <c r="J11">
        <v>14</v>
      </c>
      <c r="K11">
        <v>121</v>
      </c>
      <c r="L11">
        <v>0</v>
      </c>
      <c r="M11">
        <v>1394</v>
      </c>
      <c r="N11">
        <v>1530</v>
      </c>
      <c r="O11">
        <v>1</v>
      </c>
      <c r="P11">
        <v>0</v>
      </c>
      <c r="Q11">
        <v>0</v>
      </c>
      <c r="R11">
        <v>51</v>
      </c>
      <c r="S11">
        <v>286</v>
      </c>
      <c r="T11">
        <v>2226</v>
      </c>
      <c r="U11">
        <v>915</v>
      </c>
      <c r="V11">
        <v>4848</v>
      </c>
      <c r="W11">
        <v>2818</v>
      </c>
      <c r="X11">
        <v>0</v>
      </c>
      <c r="Y11">
        <v>244</v>
      </c>
      <c r="Z11">
        <v>19</v>
      </c>
      <c r="AA11">
        <v>915</v>
      </c>
      <c r="AB11">
        <v>1429</v>
      </c>
      <c r="AC11">
        <v>0</v>
      </c>
      <c r="AD11">
        <v>783</v>
      </c>
      <c r="AE11">
        <v>416</v>
      </c>
      <c r="AF11">
        <v>1478</v>
      </c>
      <c r="AG11">
        <v>25</v>
      </c>
      <c r="AH11">
        <v>44</v>
      </c>
      <c r="AI11">
        <v>2</v>
      </c>
      <c r="AJ11">
        <v>1485</v>
      </c>
      <c r="AK11">
        <v>483</v>
      </c>
      <c r="AL11">
        <v>54</v>
      </c>
      <c r="AM11">
        <v>1615</v>
      </c>
      <c r="AN11">
        <v>277</v>
      </c>
      <c r="AO11">
        <v>3561</v>
      </c>
      <c r="AP11">
        <v>906</v>
      </c>
      <c r="AQ11">
        <v>18</v>
      </c>
      <c r="AR11">
        <v>0</v>
      </c>
      <c r="AS11">
        <v>942</v>
      </c>
      <c r="AT11" t="s">
        <v>134</v>
      </c>
      <c r="AU11">
        <v>11361</v>
      </c>
      <c r="AV11">
        <v>51</v>
      </c>
      <c r="AW11">
        <v>40</v>
      </c>
      <c r="AX11">
        <v>873</v>
      </c>
      <c r="AY11">
        <v>209</v>
      </c>
      <c r="AZ11">
        <v>867</v>
      </c>
      <c r="BA11">
        <v>0</v>
      </c>
    </row>
    <row r="12" spans="1:53" x14ac:dyDescent="0.75">
      <c r="A12" t="s">
        <v>8</v>
      </c>
      <c r="B12" t="s">
        <v>142</v>
      </c>
      <c r="C12">
        <v>20</v>
      </c>
      <c r="D12">
        <v>122</v>
      </c>
      <c r="E12">
        <v>5</v>
      </c>
      <c r="F12">
        <v>5</v>
      </c>
      <c r="G12">
        <v>217</v>
      </c>
      <c r="H12" t="s">
        <v>134</v>
      </c>
      <c r="I12">
        <v>241</v>
      </c>
      <c r="J12">
        <v>3</v>
      </c>
      <c r="K12" t="s">
        <v>134</v>
      </c>
      <c r="L12">
        <v>57</v>
      </c>
      <c r="M12">
        <v>354</v>
      </c>
      <c r="N12">
        <v>11</v>
      </c>
      <c r="O12">
        <v>44</v>
      </c>
      <c r="P12">
        <v>271</v>
      </c>
      <c r="Q12">
        <v>421</v>
      </c>
      <c r="R12">
        <v>20</v>
      </c>
      <c r="S12">
        <v>31</v>
      </c>
      <c r="T12">
        <v>21</v>
      </c>
      <c r="U12">
        <v>30</v>
      </c>
      <c r="V12">
        <v>14</v>
      </c>
      <c r="W12" t="s">
        <v>134</v>
      </c>
      <c r="X12">
        <v>145</v>
      </c>
      <c r="Y12">
        <v>121</v>
      </c>
      <c r="Z12">
        <v>65</v>
      </c>
      <c r="AA12">
        <v>135</v>
      </c>
      <c r="AB12">
        <v>74</v>
      </c>
      <c r="AC12">
        <v>104</v>
      </c>
      <c r="AD12">
        <v>17</v>
      </c>
      <c r="AE12" t="s">
        <v>134</v>
      </c>
      <c r="AF12">
        <v>6</v>
      </c>
      <c r="AG12" t="s">
        <v>134</v>
      </c>
      <c r="AH12" t="s">
        <v>134</v>
      </c>
      <c r="AI12">
        <v>61</v>
      </c>
      <c r="AJ12" t="s">
        <v>134</v>
      </c>
      <c r="AK12">
        <v>121</v>
      </c>
      <c r="AL12">
        <v>132</v>
      </c>
      <c r="AM12">
        <v>0</v>
      </c>
      <c r="AN12">
        <v>25</v>
      </c>
      <c r="AO12">
        <v>26</v>
      </c>
      <c r="AP12">
        <v>62</v>
      </c>
      <c r="AQ12">
        <v>16</v>
      </c>
      <c r="AR12">
        <v>169</v>
      </c>
      <c r="AS12" t="s">
        <v>134</v>
      </c>
      <c r="AT12">
        <v>31</v>
      </c>
      <c r="AU12">
        <v>72</v>
      </c>
      <c r="AV12">
        <v>5</v>
      </c>
      <c r="AW12" t="s">
        <v>134</v>
      </c>
      <c r="AX12">
        <v>97</v>
      </c>
      <c r="AY12">
        <v>73</v>
      </c>
      <c r="AZ12">
        <v>0</v>
      </c>
      <c r="BA12">
        <v>27</v>
      </c>
    </row>
    <row r="13" spans="1:53" x14ac:dyDescent="0.75">
      <c r="A13" t="s">
        <v>9</v>
      </c>
      <c r="B13" t="s">
        <v>143</v>
      </c>
      <c r="C13">
        <v>0</v>
      </c>
      <c r="D13">
        <v>0</v>
      </c>
      <c r="E13">
        <v>0</v>
      </c>
      <c r="F13">
        <v>0</v>
      </c>
      <c r="G13">
        <v>0</v>
      </c>
      <c r="H13">
        <v>0</v>
      </c>
      <c r="I13">
        <v>0</v>
      </c>
      <c r="J13">
        <v>0</v>
      </c>
      <c r="K13">
        <v>0</v>
      </c>
      <c r="L13">
        <v>0</v>
      </c>
      <c r="M13">
        <v>936</v>
      </c>
      <c r="N13">
        <v>0</v>
      </c>
      <c r="O13">
        <v>0</v>
      </c>
      <c r="P13">
        <v>0</v>
      </c>
      <c r="Q13">
        <v>0</v>
      </c>
      <c r="R13">
        <v>16</v>
      </c>
      <c r="S13">
        <v>7</v>
      </c>
      <c r="T13">
        <v>0</v>
      </c>
      <c r="U13">
        <v>0</v>
      </c>
      <c r="V13">
        <v>0</v>
      </c>
      <c r="W13">
        <v>0</v>
      </c>
      <c r="X13">
        <v>0</v>
      </c>
      <c r="Y13">
        <v>0</v>
      </c>
      <c r="Z13">
        <v>0</v>
      </c>
      <c r="AA13">
        <v>0</v>
      </c>
      <c r="AB13">
        <v>0</v>
      </c>
      <c r="AC13">
        <v>0</v>
      </c>
      <c r="AD13">
        <v>0</v>
      </c>
      <c r="AE13">
        <v>0</v>
      </c>
      <c r="AF13">
        <v>0</v>
      </c>
      <c r="AG13">
        <v>358</v>
      </c>
      <c r="AH13">
        <v>0</v>
      </c>
      <c r="AI13">
        <v>0</v>
      </c>
      <c r="AJ13">
        <v>3</v>
      </c>
      <c r="AK13">
        <v>0</v>
      </c>
      <c r="AL13">
        <v>0</v>
      </c>
      <c r="AM13">
        <v>0</v>
      </c>
      <c r="AN13">
        <v>0</v>
      </c>
      <c r="AO13">
        <v>0</v>
      </c>
      <c r="AP13">
        <v>17</v>
      </c>
      <c r="AQ13">
        <v>0</v>
      </c>
      <c r="AR13">
        <v>0</v>
      </c>
      <c r="AS13">
        <v>0</v>
      </c>
      <c r="AT13">
        <v>0</v>
      </c>
      <c r="AU13">
        <v>0</v>
      </c>
      <c r="AV13">
        <v>37</v>
      </c>
      <c r="AW13">
        <v>0</v>
      </c>
      <c r="AX13">
        <v>0</v>
      </c>
      <c r="AY13">
        <v>0</v>
      </c>
      <c r="AZ13">
        <v>0</v>
      </c>
      <c r="BA13">
        <v>0</v>
      </c>
    </row>
    <row r="14" spans="1:53" x14ac:dyDescent="0.75">
      <c r="A14" t="s">
        <v>10</v>
      </c>
      <c r="B14" t="s">
        <v>144</v>
      </c>
      <c r="C14">
        <v>224</v>
      </c>
      <c r="D14">
        <v>133</v>
      </c>
      <c r="E14" t="s">
        <v>134</v>
      </c>
      <c r="F14">
        <v>34</v>
      </c>
      <c r="G14">
        <v>580</v>
      </c>
      <c r="H14">
        <v>4</v>
      </c>
      <c r="I14" t="s">
        <v>134</v>
      </c>
      <c r="J14" t="s">
        <v>134</v>
      </c>
      <c r="K14">
        <v>1107</v>
      </c>
      <c r="L14">
        <v>97</v>
      </c>
      <c r="M14">
        <v>6162</v>
      </c>
      <c r="N14">
        <v>371</v>
      </c>
      <c r="O14">
        <v>156</v>
      </c>
      <c r="P14">
        <v>1610</v>
      </c>
      <c r="Q14">
        <v>716</v>
      </c>
      <c r="R14">
        <v>171</v>
      </c>
      <c r="S14">
        <v>103</v>
      </c>
      <c r="T14">
        <v>335</v>
      </c>
      <c r="U14">
        <v>168</v>
      </c>
      <c r="V14">
        <v>88</v>
      </c>
      <c r="W14">
        <v>17</v>
      </c>
      <c r="X14">
        <v>57</v>
      </c>
      <c r="Y14">
        <v>111</v>
      </c>
      <c r="Z14">
        <v>544</v>
      </c>
      <c r="AA14">
        <v>163</v>
      </c>
      <c r="AB14">
        <v>218</v>
      </c>
      <c r="AC14">
        <v>56</v>
      </c>
      <c r="AD14">
        <v>83</v>
      </c>
      <c r="AE14">
        <v>28</v>
      </c>
      <c r="AF14">
        <v>12</v>
      </c>
      <c r="AG14">
        <v>1109</v>
      </c>
      <c r="AH14" t="s">
        <v>134</v>
      </c>
      <c r="AI14">
        <v>483</v>
      </c>
      <c r="AJ14">
        <v>268</v>
      </c>
      <c r="AK14">
        <v>615</v>
      </c>
      <c r="AL14">
        <v>1120</v>
      </c>
      <c r="AM14">
        <v>0.25</v>
      </c>
      <c r="AN14">
        <v>129</v>
      </c>
      <c r="AO14">
        <v>118</v>
      </c>
      <c r="AP14">
        <v>238</v>
      </c>
      <c r="AQ14">
        <v>97</v>
      </c>
      <c r="AR14">
        <v>308</v>
      </c>
      <c r="AS14" t="s">
        <v>134</v>
      </c>
      <c r="AT14">
        <v>95</v>
      </c>
      <c r="AU14">
        <v>2627</v>
      </c>
      <c r="AV14">
        <v>481</v>
      </c>
      <c r="AW14">
        <v>44</v>
      </c>
      <c r="AX14">
        <v>92</v>
      </c>
      <c r="AY14">
        <v>138</v>
      </c>
      <c r="AZ14">
        <v>22</v>
      </c>
      <c r="BA14">
        <v>29</v>
      </c>
    </row>
    <row r="15" spans="1:53" x14ac:dyDescent="0.75">
      <c r="A15" t="s">
        <v>115</v>
      </c>
      <c r="B15" t="s">
        <v>145</v>
      </c>
      <c r="C15">
        <v>0</v>
      </c>
      <c r="D15">
        <v>0</v>
      </c>
      <c r="E15">
        <v>0</v>
      </c>
      <c r="F15">
        <v>0</v>
      </c>
      <c r="G15">
        <v>0</v>
      </c>
      <c r="H15">
        <v>0</v>
      </c>
      <c r="I15">
        <v>0</v>
      </c>
      <c r="J15">
        <v>0</v>
      </c>
      <c r="K15">
        <v>88</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438</v>
      </c>
      <c r="D16">
        <v>820</v>
      </c>
      <c r="E16">
        <v>5</v>
      </c>
      <c r="F16">
        <v>39.36</v>
      </c>
      <c r="G16">
        <v>912</v>
      </c>
      <c r="H16">
        <v>292</v>
      </c>
      <c r="I16">
        <v>995</v>
      </c>
      <c r="J16">
        <v>104</v>
      </c>
      <c r="K16">
        <v>1863</v>
      </c>
      <c r="L16">
        <v>450</v>
      </c>
      <c r="M16">
        <v>12422</v>
      </c>
      <c r="N16">
        <v>2026</v>
      </c>
      <c r="O16">
        <v>236</v>
      </c>
      <c r="P16">
        <v>1899</v>
      </c>
      <c r="Q16">
        <v>1425</v>
      </c>
      <c r="R16">
        <v>258</v>
      </c>
      <c r="S16">
        <v>867</v>
      </c>
      <c r="T16">
        <v>2589</v>
      </c>
      <c r="U16">
        <v>1142</v>
      </c>
      <c r="V16">
        <v>5005</v>
      </c>
      <c r="W16">
        <v>2836</v>
      </c>
      <c r="X16">
        <v>280</v>
      </c>
      <c r="Y16">
        <v>661</v>
      </c>
      <c r="Z16">
        <v>709</v>
      </c>
      <c r="AA16">
        <v>1279</v>
      </c>
      <c r="AB16">
        <v>1759</v>
      </c>
      <c r="AC16">
        <v>160</v>
      </c>
      <c r="AD16">
        <v>1005</v>
      </c>
      <c r="AE16">
        <v>914</v>
      </c>
      <c r="AF16">
        <v>1554</v>
      </c>
      <c r="AG16">
        <v>1625</v>
      </c>
      <c r="AH16">
        <v>123</v>
      </c>
      <c r="AI16">
        <v>546.4</v>
      </c>
      <c r="AJ16">
        <v>1756</v>
      </c>
      <c r="AK16">
        <v>3356</v>
      </c>
      <c r="AL16">
        <v>1713</v>
      </c>
      <c r="AM16">
        <v>1717.25</v>
      </c>
      <c r="AN16">
        <v>472</v>
      </c>
      <c r="AO16">
        <v>3906</v>
      </c>
      <c r="AP16">
        <v>2735</v>
      </c>
      <c r="AQ16">
        <v>131</v>
      </c>
      <c r="AR16">
        <v>677</v>
      </c>
      <c r="AS16">
        <v>1213</v>
      </c>
      <c r="AT16">
        <v>906</v>
      </c>
      <c r="AU16">
        <v>14156</v>
      </c>
      <c r="AV16">
        <v>611</v>
      </c>
      <c r="AW16">
        <v>166</v>
      </c>
      <c r="AX16">
        <v>4634</v>
      </c>
      <c r="AY16">
        <v>529</v>
      </c>
      <c r="AZ16">
        <v>935</v>
      </c>
      <c r="BA16">
        <v>388</v>
      </c>
    </row>
    <row r="17" spans="1:53" x14ac:dyDescent="0.75">
      <c r="A17" t="s">
        <v>14</v>
      </c>
      <c r="B17" t="s">
        <v>146</v>
      </c>
      <c r="C17">
        <v>20</v>
      </c>
      <c r="D17">
        <v>62</v>
      </c>
      <c r="E17">
        <v>0</v>
      </c>
      <c r="F17">
        <v>0</v>
      </c>
      <c r="G17">
        <v>45</v>
      </c>
      <c r="H17">
        <v>-1</v>
      </c>
      <c r="I17">
        <v>0</v>
      </c>
      <c r="J17">
        <v>-0.21</v>
      </c>
      <c r="K17">
        <v>-1</v>
      </c>
      <c r="L17">
        <v>1</v>
      </c>
      <c r="M17">
        <v>-23</v>
      </c>
      <c r="N17">
        <v>3</v>
      </c>
      <c r="O17">
        <v>35</v>
      </c>
      <c r="P17">
        <v>187</v>
      </c>
      <c r="Q17">
        <v>3</v>
      </c>
      <c r="R17">
        <v>9</v>
      </c>
      <c r="S17">
        <v>7</v>
      </c>
      <c r="T17">
        <v>22</v>
      </c>
      <c r="U17">
        <v>38</v>
      </c>
      <c r="V17">
        <v>0</v>
      </c>
      <c r="W17">
        <v>0</v>
      </c>
      <c r="X17">
        <v>9</v>
      </c>
      <c r="Y17">
        <v>21</v>
      </c>
      <c r="Z17">
        <v>62</v>
      </c>
      <c r="AA17">
        <v>10</v>
      </c>
      <c r="AB17">
        <v>19</v>
      </c>
      <c r="AC17">
        <v>0</v>
      </c>
      <c r="AD17">
        <v>0</v>
      </c>
      <c r="AE17">
        <v>12</v>
      </c>
      <c r="AF17">
        <v>0</v>
      </c>
      <c r="AG17">
        <v>-1</v>
      </c>
      <c r="AH17">
        <v>5</v>
      </c>
      <c r="AI17">
        <v>48</v>
      </c>
      <c r="AJ17">
        <v>-0.11</v>
      </c>
      <c r="AK17">
        <v>63</v>
      </c>
      <c r="AL17">
        <v>20</v>
      </c>
      <c r="AM17" t="s">
        <v>134</v>
      </c>
      <c r="AN17">
        <v>1</v>
      </c>
      <c r="AO17">
        <v>-1</v>
      </c>
      <c r="AP17">
        <v>2</v>
      </c>
      <c r="AQ17">
        <v>0</v>
      </c>
      <c r="AR17">
        <v>3</v>
      </c>
      <c r="AS17">
        <v>0</v>
      </c>
      <c r="AT17">
        <v>0.05</v>
      </c>
      <c r="AU17">
        <v>29</v>
      </c>
      <c r="AV17">
        <v>9</v>
      </c>
      <c r="AW17">
        <v>0.44</v>
      </c>
      <c r="AX17">
        <v>6</v>
      </c>
      <c r="AY17">
        <v>2</v>
      </c>
      <c r="AZ17">
        <v>6</v>
      </c>
      <c r="BA17">
        <v>4</v>
      </c>
    </row>
    <row r="18" spans="1:53" x14ac:dyDescent="0.75">
      <c r="A18" t="s">
        <v>147</v>
      </c>
      <c r="B18" t="s">
        <v>131</v>
      </c>
      <c r="C18">
        <v>3420</v>
      </c>
      <c r="D18">
        <v>16320</v>
      </c>
      <c r="E18">
        <v>5</v>
      </c>
      <c r="F18">
        <v>508.36</v>
      </c>
      <c r="G18">
        <v>6131</v>
      </c>
      <c r="H18">
        <v>4110</v>
      </c>
      <c r="I18">
        <v>10083</v>
      </c>
      <c r="J18">
        <v>492.79</v>
      </c>
      <c r="K18">
        <v>8391</v>
      </c>
      <c r="L18">
        <v>3482</v>
      </c>
      <c r="M18">
        <v>19808</v>
      </c>
      <c r="N18">
        <v>4318</v>
      </c>
      <c r="O18">
        <v>3040</v>
      </c>
      <c r="P18">
        <v>20462.010000000002</v>
      </c>
      <c r="Q18">
        <v>9685</v>
      </c>
      <c r="R18">
        <v>859</v>
      </c>
      <c r="S18">
        <v>1122</v>
      </c>
      <c r="T18">
        <v>13316</v>
      </c>
      <c r="U18">
        <v>6204</v>
      </c>
      <c r="V18">
        <v>5810</v>
      </c>
      <c r="W18">
        <v>4348</v>
      </c>
      <c r="X18">
        <v>6639</v>
      </c>
      <c r="Y18">
        <v>845</v>
      </c>
      <c r="Z18">
        <v>1842</v>
      </c>
      <c r="AA18">
        <v>9442</v>
      </c>
      <c r="AB18">
        <v>4404</v>
      </c>
      <c r="AC18">
        <v>5570</v>
      </c>
      <c r="AD18">
        <v>5042</v>
      </c>
      <c r="AE18">
        <v>1933</v>
      </c>
      <c r="AF18">
        <v>2915</v>
      </c>
      <c r="AG18">
        <v>3355.5</v>
      </c>
      <c r="AH18">
        <v>635</v>
      </c>
      <c r="AI18">
        <v>4779.3999999999996</v>
      </c>
      <c r="AJ18">
        <v>2679.8900000000003</v>
      </c>
      <c r="AK18">
        <v>8907</v>
      </c>
      <c r="AL18">
        <v>8923</v>
      </c>
      <c r="AM18">
        <v>3110.25</v>
      </c>
      <c r="AN18">
        <v>8289</v>
      </c>
      <c r="AO18">
        <v>6713.48</v>
      </c>
      <c r="AP18">
        <v>4485</v>
      </c>
      <c r="AQ18">
        <v>701</v>
      </c>
      <c r="AR18">
        <v>7639</v>
      </c>
      <c r="AS18">
        <v>1414</v>
      </c>
      <c r="AT18">
        <v>5829.05</v>
      </c>
      <c r="AU18">
        <v>38458</v>
      </c>
      <c r="AV18">
        <v>2290</v>
      </c>
      <c r="AW18">
        <v>166.52</v>
      </c>
      <c r="AX18">
        <v>7264</v>
      </c>
      <c r="AY18">
        <v>3888</v>
      </c>
      <c r="AZ18">
        <v>2776</v>
      </c>
      <c r="BA18">
        <v>4282</v>
      </c>
    </row>
    <row r="19" spans="1:53" x14ac:dyDescent="0.75">
      <c r="A19" t="s">
        <v>148</v>
      </c>
      <c r="B19" t="s">
        <v>131</v>
      </c>
      <c r="C19">
        <v>2.9231218941827564E-4</v>
      </c>
      <c r="D19">
        <v>1.9646365422396617E-3</v>
      </c>
      <c r="E19" t="e">
        <v>#DIV/0!</v>
      </c>
      <c r="F19">
        <v>7.0866141732284227E-4</v>
      </c>
      <c r="G19">
        <v>1.3220955214014118E-2</v>
      </c>
      <c r="H19">
        <v>2.4336821611092851E-4</v>
      </c>
      <c r="I19">
        <v>0</v>
      </c>
      <c r="J19">
        <v>1.6056910569106631E-3</v>
      </c>
      <c r="K19">
        <v>7.9214944431307277E-3</v>
      </c>
      <c r="L19">
        <v>3.7195994277539057E-3</v>
      </c>
      <c r="M19">
        <v>2.1755628636479507E-3</v>
      </c>
      <c r="N19">
        <v>2.3153507756423775E-4</v>
      </c>
      <c r="O19">
        <v>0</v>
      </c>
      <c r="P19">
        <v>4.936220126094959E-5</v>
      </c>
      <c r="Q19">
        <v>2.0654755757520959E-4</v>
      </c>
      <c r="R19">
        <v>8.083140877598205E-3</v>
      </c>
      <c r="S19">
        <v>8.9047195013358671E-4</v>
      </c>
      <c r="T19">
        <v>7.5103266992115891E-5</v>
      </c>
      <c r="U19">
        <v>1.6121231662102886E-4</v>
      </c>
      <c r="V19">
        <v>0</v>
      </c>
      <c r="W19">
        <v>9.1911764705887578E-4</v>
      </c>
      <c r="X19">
        <v>1.5064778547757562E-4</v>
      </c>
      <c r="Y19">
        <v>2.3612750885477762E-3</v>
      </c>
      <c r="Z19">
        <v>1.4317180616740144E-2</v>
      </c>
      <c r="AA19">
        <v>5.6449036106080985E-3</v>
      </c>
      <c r="AB19">
        <v>1.8132366273798661E-3</v>
      </c>
      <c r="AC19">
        <v>1.7950098725538766E-4</v>
      </c>
      <c r="AD19">
        <v>1.7818253811126006E-3</v>
      </c>
      <c r="AE19">
        <v>1.5495867768594573E-3</v>
      </c>
      <c r="AF19">
        <v>3.4293552812070249E-4</v>
      </c>
      <c r="AG19">
        <v>1.339285714285765E-3</v>
      </c>
      <c r="AH19">
        <v>6.8914956011730255E-2</v>
      </c>
      <c r="AI19">
        <v>2.3909395973154002E-3</v>
      </c>
      <c r="AJ19">
        <v>5.2375649591683837E-3</v>
      </c>
      <c r="AK19">
        <v>2.2504782266230539E-3</v>
      </c>
      <c r="AL19">
        <v>4.4807886187969714E-4</v>
      </c>
      <c r="AM19">
        <v>1.2844183992936076E-3</v>
      </c>
      <c r="AN19">
        <v>0</v>
      </c>
      <c r="AO19">
        <v>1.2647278150632602E-3</v>
      </c>
      <c r="AP19">
        <v>0</v>
      </c>
      <c r="AQ19">
        <v>2.8449502133712778E-3</v>
      </c>
      <c r="AR19">
        <v>3.2834252692408583E-3</v>
      </c>
      <c r="AS19">
        <v>1.4124293785310327E-3</v>
      </c>
      <c r="AT19">
        <v>6.2230277921628829E-3</v>
      </c>
      <c r="AU19">
        <v>2.8594452676178328E-4</v>
      </c>
      <c r="AV19">
        <v>4.3649061545181222E-4</v>
      </c>
      <c r="AW19">
        <v>7.999999999999996E-2</v>
      </c>
      <c r="AX19">
        <v>4.1282509976603432E-4</v>
      </c>
      <c r="AY19">
        <v>0</v>
      </c>
      <c r="AZ19">
        <v>3.6036036036035668E-4</v>
      </c>
      <c r="BA19">
        <v>2.3348120476296419E-4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3992</v>
      </c>
      <c r="D22">
        <v>10546</v>
      </c>
      <c r="E22">
        <v>743</v>
      </c>
      <c r="F22">
        <v>765</v>
      </c>
      <c r="G22">
        <v>9169</v>
      </c>
      <c r="H22">
        <v>2355</v>
      </c>
      <c r="I22">
        <v>6188</v>
      </c>
      <c r="J22">
        <v>492</v>
      </c>
      <c r="K22">
        <v>5890</v>
      </c>
      <c r="L22">
        <v>3427</v>
      </c>
      <c r="M22">
        <v>16149</v>
      </c>
      <c r="N22">
        <v>4296</v>
      </c>
      <c r="O22">
        <v>1893</v>
      </c>
      <c r="P22">
        <v>20008</v>
      </c>
      <c r="Q22">
        <v>9999</v>
      </c>
      <c r="R22">
        <v>713</v>
      </c>
      <c r="S22">
        <v>1863</v>
      </c>
      <c r="T22">
        <v>9445</v>
      </c>
      <c r="U22">
        <v>7053</v>
      </c>
      <c r="V22">
        <v>4141</v>
      </c>
      <c r="W22">
        <v>2901</v>
      </c>
      <c r="X22">
        <v>6974</v>
      </c>
      <c r="Y22">
        <v>880</v>
      </c>
      <c r="Z22">
        <v>3645</v>
      </c>
      <c r="AA22">
        <v>7417</v>
      </c>
      <c r="AB22">
        <v>5041</v>
      </c>
      <c r="AC22">
        <v>3441</v>
      </c>
      <c r="AD22">
        <v>5350</v>
      </c>
      <c r="AE22">
        <v>1257</v>
      </c>
      <c r="AF22">
        <v>2390</v>
      </c>
      <c r="AG22">
        <v>2753</v>
      </c>
      <c r="AH22">
        <v>781</v>
      </c>
      <c r="AI22">
        <v>4734</v>
      </c>
      <c r="AJ22">
        <v>2144</v>
      </c>
      <c r="AK22">
        <v>10322</v>
      </c>
      <c r="AL22">
        <v>9557</v>
      </c>
      <c r="AM22">
        <v>2281</v>
      </c>
      <c r="AN22">
        <v>10739</v>
      </c>
      <c r="AO22">
        <v>4790</v>
      </c>
      <c r="AP22">
        <v>4284</v>
      </c>
      <c r="AQ22">
        <v>496</v>
      </c>
      <c r="AR22">
        <v>5953</v>
      </c>
      <c r="AS22">
        <v>1071</v>
      </c>
      <c r="AT22">
        <v>7333</v>
      </c>
      <c r="AU22">
        <v>30975</v>
      </c>
      <c r="AV22">
        <v>2377</v>
      </c>
      <c r="AW22">
        <v>402</v>
      </c>
      <c r="AX22">
        <v>7208</v>
      </c>
      <c r="AY22">
        <v>5231</v>
      </c>
      <c r="AZ22">
        <v>1354</v>
      </c>
      <c r="BA22">
        <v>5142</v>
      </c>
    </row>
    <row r="23" spans="1:53" x14ac:dyDescent="0.75">
      <c r="A23" t="s">
        <v>150</v>
      </c>
      <c r="B23" t="s">
        <v>151</v>
      </c>
      <c r="C23">
        <v>138.69999999999999</v>
      </c>
      <c r="D23">
        <v>123.3</v>
      </c>
      <c r="E23">
        <v>161.6</v>
      </c>
      <c r="F23">
        <v>127.30000000000001</v>
      </c>
      <c r="G23">
        <v>107.30000000000001</v>
      </c>
      <c r="H23">
        <v>102.6</v>
      </c>
      <c r="I23">
        <v>107.4</v>
      </c>
      <c r="J23">
        <v>212.89999999999998</v>
      </c>
      <c r="K23">
        <v>117.30000000000001</v>
      </c>
      <c r="L23">
        <v>92.2</v>
      </c>
      <c r="M23">
        <v>233.2</v>
      </c>
      <c r="N23">
        <v>110.8</v>
      </c>
      <c r="O23">
        <v>262.2</v>
      </c>
      <c r="P23">
        <v>138.80000000000001</v>
      </c>
      <c r="Q23">
        <v>106.8</v>
      </c>
      <c r="R23">
        <v>398.2</v>
      </c>
      <c r="S23">
        <v>84.600000000000009</v>
      </c>
      <c r="T23">
        <v>123.80000000000001</v>
      </c>
      <c r="U23">
        <v>113.69999999999999</v>
      </c>
      <c r="V23">
        <v>83.3</v>
      </c>
      <c r="W23">
        <v>108.4</v>
      </c>
      <c r="X23">
        <v>81.300000000000011</v>
      </c>
      <c r="Y23">
        <v>215.5</v>
      </c>
      <c r="Z23">
        <v>236.20000000000002</v>
      </c>
      <c r="AA23">
        <v>131.1</v>
      </c>
      <c r="AB23">
        <v>121.4</v>
      </c>
      <c r="AC23">
        <v>110</v>
      </c>
      <c r="AD23">
        <v>100.9</v>
      </c>
      <c r="AE23">
        <v>109.1</v>
      </c>
      <c r="AF23">
        <v>91.4</v>
      </c>
      <c r="AG23">
        <v>126.19999999999999</v>
      </c>
      <c r="AH23">
        <v>240.2</v>
      </c>
      <c r="AI23">
        <v>147.6</v>
      </c>
      <c r="AJ23">
        <v>88.6</v>
      </c>
      <c r="AK23">
        <v>161.80000000000001</v>
      </c>
      <c r="AL23">
        <v>103.6</v>
      </c>
      <c r="AM23">
        <v>75.8</v>
      </c>
      <c r="AN23">
        <v>107.6</v>
      </c>
      <c r="AO23">
        <v>86.7</v>
      </c>
      <c r="AP23">
        <v>102.6</v>
      </c>
      <c r="AQ23">
        <v>176.8</v>
      </c>
      <c r="AR23">
        <v>103.69999999999999</v>
      </c>
      <c r="AS23">
        <v>100.8</v>
      </c>
      <c r="AT23">
        <v>101.89999999999999</v>
      </c>
      <c r="AU23">
        <v>92.8</v>
      </c>
      <c r="AV23">
        <v>88.5</v>
      </c>
      <c r="AW23">
        <v>172</v>
      </c>
      <c r="AX23">
        <v>96.8</v>
      </c>
      <c r="AY23">
        <v>124.5</v>
      </c>
      <c r="AZ23">
        <v>83.6</v>
      </c>
      <c r="BA23">
        <v>98.100000000000009</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23E8-8368-4583-A432-A06122FB0D0D}">
  <dimension ref="A1:BA23"/>
  <sheetViews>
    <sheetView workbookViewId="0">
      <selection activeCell="J8" sqref="J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3213</v>
      </c>
      <c r="D2">
        <v>20610</v>
      </c>
      <c r="E2">
        <v>18</v>
      </c>
      <c r="F2">
        <v>311</v>
      </c>
      <c r="G2">
        <v>7507</v>
      </c>
      <c r="H2">
        <v>4593</v>
      </c>
      <c r="I2">
        <v>11053</v>
      </c>
      <c r="J2">
        <v>547</v>
      </c>
      <c r="K2">
        <v>8173</v>
      </c>
      <c r="L2">
        <v>4524</v>
      </c>
      <c r="M2">
        <v>19237</v>
      </c>
      <c r="N2">
        <v>4886</v>
      </c>
      <c r="O2">
        <v>3932</v>
      </c>
      <c r="P2">
        <v>19593</v>
      </c>
      <c r="Q2">
        <v>9420</v>
      </c>
      <c r="R2">
        <v>888</v>
      </c>
      <c r="S2">
        <v>1357</v>
      </c>
      <c r="T2">
        <v>14467</v>
      </c>
      <c r="U2">
        <v>7474</v>
      </c>
      <c r="V2">
        <v>6586</v>
      </c>
      <c r="W2">
        <v>5273</v>
      </c>
      <c r="X2">
        <v>6973</v>
      </c>
      <c r="Y2">
        <v>998</v>
      </c>
      <c r="Z2">
        <v>1763</v>
      </c>
      <c r="AA2">
        <v>10067</v>
      </c>
      <c r="AB2">
        <v>4940</v>
      </c>
      <c r="AC2">
        <v>6034</v>
      </c>
      <c r="AD2">
        <v>4803</v>
      </c>
      <c r="AE2">
        <v>2251</v>
      </c>
      <c r="AF2">
        <v>3231</v>
      </c>
      <c r="AG2">
        <v>3563</v>
      </c>
      <c r="AH2">
        <v>1396</v>
      </c>
      <c r="AI2">
        <v>5053</v>
      </c>
      <c r="AJ2">
        <v>3883</v>
      </c>
      <c r="AK2">
        <v>9629</v>
      </c>
      <c r="AL2">
        <v>9542</v>
      </c>
      <c r="AM2">
        <v>3558.19</v>
      </c>
      <c r="AN2">
        <v>10043</v>
      </c>
      <c r="AO2">
        <v>7102</v>
      </c>
      <c r="AP2">
        <v>5301</v>
      </c>
      <c r="AQ2">
        <v>720</v>
      </c>
      <c r="AR2">
        <v>8499</v>
      </c>
      <c r="AS2">
        <v>1506</v>
      </c>
      <c r="AT2">
        <v>5971</v>
      </c>
      <c r="AU2">
        <v>40573</v>
      </c>
      <c r="AV2">
        <v>2804</v>
      </c>
      <c r="AW2">
        <v>214</v>
      </c>
      <c r="AX2">
        <v>8747</v>
      </c>
      <c r="AY2">
        <v>4741</v>
      </c>
      <c r="AZ2">
        <v>3318</v>
      </c>
      <c r="BA2">
        <v>4935</v>
      </c>
    </row>
    <row r="3" spans="1:53" x14ac:dyDescent="0.75">
      <c r="A3" t="s">
        <v>1</v>
      </c>
      <c r="B3" t="s">
        <v>132</v>
      </c>
      <c r="C3">
        <v>94</v>
      </c>
      <c r="D3">
        <v>1335</v>
      </c>
      <c r="E3">
        <v>0</v>
      </c>
      <c r="F3">
        <v>-3</v>
      </c>
      <c r="G3">
        <v>166</v>
      </c>
      <c r="H3">
        <v>4054</v>
      </c>
      <c r="I3">
        <v>1495</v>
      </c>
      <c r="J3">
        <v>67</v>
      </c>
      <c r="K3">
        <v>729</v>
      </c>
      <c r="L3">
        <v>767</v>
      </c>
      <c r="M3">
        <v>21</v>
      </c>
      <c r="N3">
        <v>1389</v>
      </c>
      <c r="O3">
        <v>0</v>
      </c>
      <c r="P3">
        <v>1160</v>
      </c>
      <c r="Q3">
        <v>1206</v>
      </c>
      <c r="R3">
        <v>0</v>
      </c>
      <c r="S3" t="s">
        <v>134</v>
      </c>
      <c r="T3">
        <v>2004</v>
      </c>
      <c r="U3">
        <v>3094</v>
      </c>
      <c r="V3">
        <v>1328</v>
      </c>
      <c r="W3">
        <v>1289</v>
      </c>
      <c r="X3">
        <v>48</v>
      </c>
      <c r="Y3">
        <v>5</v>
      </c>
      <c r="Z3">
        <v>0</v>
      </c>
      <c r="AA3">
        <v>1750</v>
      </c>
      <c r="AB3">
        <v>821</v>
      </c>
      <c r="AC3">
        <v>397</v>
      </c>
      <c r="AD3">
        <v>2378</v>
      </c>
      <c r="AE3">
        <v>1126</v>
      </c>
      <c r="AF3">
        <v>1268</v>
      </c>
      <c r="AG3">
        <v>153</v>
      </c>
      <c r="AH3">
        <v>0.28999999999999998</v>
      </c>
      <c r="AI3">
        <v>0</v>
      </c>
      <c r="AJ3">
        <v>966</v>
      </c>
      <c r="AK3">
        <v>0</v>
      </c>
      <c r="AL3">
        <v>1105</v>
      </c>
      <c r="AM3">
        <v>1784</v>
      </c>
      <c r="AN3">
        <v>2570</v>
      </c>
      <c r="AO3">
        <v>79</v>
      </c>
      <c r="AP3">
        <v>0</v>
      </c>
      <c r="AQ3">
        <v>0</v>
      </c>
      <c r="AR3">
        <v>1013</v>
      </c>
      <c r="AS3">
        <v>157</v>
      </c>
      <c r="AT3">
        <v>874</v>
      </c>
      <c r="AU3">
        <v>4610</v>
      </c>
      <c r="AV3">
        <v>1198</v>
      </c>
      <c r="AW3">
        <v>0</v>
      </c>
      <c r="AX3">
        <v>426</v>
      </c>
      <c r="AY3">
        <v>1475</v>
      </c>
      <c r="AZ3">
        <v>2118</v>
      </c>
      <c r="BA3">
        <v>3346</v>
      </c>
    </row>
    <row r="4" spans="1:53" x14ac:dyDescent="0.75">
      <c r="A4" t="s">
        <v>2</v>
      </c>
      <c r="B4" t="s">
        <v>133</v>
      </c>
      <c r="C4">
        <v>2</v>
      </c>
      <c r="D4">
        <v>8</v>
      </c>
      <c r="E4" t="s">
        <v>134</v>
      </c>
      <c r="F4" t="s">
        <v>134</v>
      </c>
      <c r="G4">
        <v>11</v>
      </c>
      <c r="H4">
        <v>11</v>
      </c>
      <c r="I4" t="s">
        <v>134</v>
      </c>
      <c r="J4">
        <v>77</v>
      </c>
      <c r="K4">
        <v>2</v>
      </c>
      <c r="L4">
        <v>3</v>
      </c>
      <c r="M4">
        <v>5</v>
      </c>
      <c r="N4" t="s">
        <v>134</v>
      </c>
      <c r="O4" t="s">
        <v>134</v>
      </c>
      <c r="P4">
        <v>16</v>
      </c>
      <c r="Q4">
        <v>12</v>
      </c>
      <c r="R4">
        <v>625</v>
      </c>
      <c r="S4">
        <v>0</v>
      </c>
      <c r="T4">
        <v>3</v>
      </c>
      <c r="U4">
        <v>12</v>
      </c>
      <c r="V4">
        <v>10</v>
      </c>
      <c r="W4">
        <v>8</v>
      </c>
      <c r="X4">
        <v>1</v>
      </c>
      <c r="Y4">
        <v>2</v>
      </c>
      <c r="Z4" t="s">
        <v>134</v>
      </c>
      <c r="AA4">
        <v>10</v>
      </c>
      <c r="AB4">
        <v>8</v>
      </c>
      <c r="AC4">
        <v>1</v>
      </c>
      <c r="AD4">
        <v>16</v>
      </c>
      <c r="AE4" t="s">
        <v>134</v>
      </c>
      <c r="AF4" t="s">
        <v>134</v>
      </c>
      <c r="AG4">
        <v>1</v>
      </c>
      <c r="AH4">
        <v>2</v>
      </c>
      <c r="AI4" t="s">
        <v>134</v>
      </c>
      <c r="AJ4" t="s">
        <v>134</v>
      </c>
      <c r="AK4">
        <v>27</v>
      </c>
      <c r="AL4">
        <v>11</v>
      </c>
      <c r="AM4">
        <v>7</v>
      </c>
      <c r="AN4">
        <v>10</v>
      </c>
      <c r="AO4" t="s">
        <v>134</v>
      </c>
      <c r="AP4" t="s">
        <v>134</v>
      </c>
      <c r="AQ4" t="s">
        <v>134</v>
      </c>
      <c r="AR4">
        <v>12</v>
      </c>
      <c r="AS4" t="s">
        <v>134</v>
      </c>
      <c r="AT4">
        <v>13</v>
      </c>
      <c r="AU4">
        <v>8</v>
      </c>
      <c r="AV4">
        <v>2</v>
      </c>
      <c r="AW4" t="s">
        <v>134</v>
      </c>
      <c r="AX4">
        <v>4</v>
      </c>
      <c r="AY4">
        <v>15</v>
      </c>
      <c r="AZ4">
        <v>4</v>
      </c>
      <c r="BA4">
        <v>6</v>
      </c>
    </row>
    <row r="5" spans="1:53" x14ac:dyDescent="0.75">
      <c r="A5" t="s">
        <v>3</v>
      </c>
      <c r="B5" t="s">
        <v>135</v>
      </c>
      <c r="C5">
        <v>0</v>
      </c>
      <c r="D5">
        <v>0</v>
      </c>
      <c r="E5">
        <v>0</v>
      </c>
      <c r="F5">
        <v>0</v>
      </c>
      <c r="G5">
        <v>0</v>
      </c>
      <c r="H5">
        <v>0</v>
      </c>
      <c r="I5">
        <v>0</v>
      </c>
      <c r="J5">
        <v>0</v>
      </c>
      <c r="K5">
        <v>0</v>
      </c>
      <c r="L5">
        <v>0</v>
      </c>
      <c r="M5">
        <v>0</v>
      </c>
      <c r="N5">
        <v>0</v>
      </c>
      <c r="O5">
        <v>0</v>
      </c>
      <c r="P5">
        <v>52</v>
      </c>
      <c r="Q5" t="s">
        <v>134</v>
      </c>
      <c r="R5">
        <v>0</v>
      </c>
      <c r="S5">
        <v>0</v>
      </c>
      <c r="T5">
        <v>0</v>
      </c>
      <c r="U5">
        <v>0</v>
      </c>
      <c r="V5">
        <v>0.2</v>
      </c>
      <c r="W5">
        <v>0</v>
      </c>
      <c r="X5">
        <v>73</v>
      </c>
      <c r="Y5">
        <v>0</v>
      </c>
      <c r="Z5">
        <v>0</v>
      </c>
      <c r="AA5">
        <v>59</v>
      </c>
      <c r="AB5">
        <v>0</v>
      </c>
      <c r="AC5">
        <v>0</v>
      </c>
      <c r="AD5">
        <v>0</v>
      </c>
      <c r="AE5">
        <v>43</v>
      </c>
      <c r="AF5">
        <v>0</v>
      </c>
      <c r="AG5">
        <v>0</v>
      </c>
      <c r="AH5">
        <v>0</v>
      </c>
      <c r="AI5">
        <v>0</v>
      </c>
      <c r="AJ5">
        <v>0</v>
      </c>
      <c r="AK5">
        <v>0</v>
      </c>
      <c r="AL5">
        <v>0</v>
      </c>
      <c r="AM5">
        <v>0</v>
      </c>
      <c r="AN5" t="s">
        <v>134</v>
      </c>
      <c r="AO5">
        <v>0</v>
      </c>
      <c r="AP5">
        <v>0</v>
      </c>
      <c r="AQ5">
        <v>0</v>
      </c>
      <c r="AR5">
        <v>0</v>
      </c>
      <c r="AS5">
        <v>0</v>
      </c>
      <c r="AT5">
        <v>0</v>
      </c>
      <c r="AU5">
        <v>9</v>
      </c>
      <c r="AV5">
        <v>0</v>
      </c>
      <c r="AW5">
        <v>0</v>
      </c>
      <c r="AX5">
        <v>0</v>
      </c>
      <c r="AY5">
        <v>0</v>
      </c>
      <c r="AZ5">
        <v>0</v>
      </c>
      <c r="BA5">
        <v>0</v>
      </c>
    </row>
    <row r="6" spans="1:53" x14ac:dyDescent="0.75">
      <c r="A6" t="s">
        <v>4</v>
      </c>
      <c r="B6" t="s">
        <v>136</v>
      </c>
      <c r="C6">
        <v>1497</v>
      </c>
      <c r="D6">
        <v>12114</v>
      </c>
      <c r="E6" t="s">
        <v>134</v>
      </c>
      <c r="F6">
        <v>264</v>
      </c>
      <c r="G6">
        <v>3737</v>
      </c>
      <c r="H6">
        <v>128</v>
      </c>
      <c r="I6">
        <v>4777</v>
      </c>
      <c r="J6">
        <v>275</v>
      </c>
      <c r="K6">
        <v>2972</v>
      </c>
      <c r="L6">
        <v>1840</v>
      </c>
      <c r="M6">
        <v>6995</v>
      </c>
      <c r="N6">
        <v>1503</v>
      </c>
      <c r="O6">
        <v>2104</v>
      </c>
      <c r="P6">
        <v>13901</v>
      </c>
      <c r="Q6">
        <v>4532</v>
      </c>
      <c r="R6">
        <v>0</v>
      </c>
      <c r="S6">
        <v>410</v>
      </c>
      <c r="T6">
        <v>1851</v>
      </c>
      <c r="U6">
        <v>2852</v>
      </c>
      <c r="V6">
        <v>763</v>
      </c>
      <c r="W6">
        <v>262</v>
      </c>
      <c r="X6">
        <v>5634</v>
      </c>
      <c r="Y6">
        <v>218</v>
      </c>
      <c r="Z6">
        <v>1020</v>
      </c>
      <c r="AA6">
        <v>4376</v>
      </c>
      <c r="AB6">
        <v>1234</v>
      </c>
      <c r="AC6">
        <v>4408</v>
      </c>
      <c r="AD6">
        <v>423</v>
      </c>
      <c r="AE6">
        <v>78</v>
      </c>
      <c r="AF6" t="s">
        <v>134</v>
      </c>
      <c r="AG6">
        <v>2043</v>
      </c>
      <c r="AH6">
        <v>240</v>
      </c>
      <c r="AI6">
        <v>1915</v>
      </c>
      <c r="AJ6">
        <v>1068</v>
      </c>
      <c r="AK6">
        <v>3791</v>
      </c>
      <c r="AL6">
        <v>3911</v>
      </c>
      <c r="AM6">
        <v>152</v>
      </c>
      <c r="AN6">
        <v>6178</v>
      </c>
      <c r="AO6">
        <v>2741</v>
      </c>
      <c r="AP6">
        <v>2018</v>
      </c>
      <c r="AQ6">
        <v>590</v>
      </c>
      <c r="AR6">
        <v>1832</v>
      </c>
      <c r="AS6">
        <v>97</v>
      </c>
      <c r="AT6">
        <v>1018</v>
      </c>
      <c r="AU6">
        <v>17692</v>
      </c>
      <c r="AV6">
        <v>1068</v>
      </c>
      <c r="AW6">
        <v>0.26</v>
      </c>
      <c r="AX6">
        <v>1924</v>
      </c>
      <c r="AY6">
        <v>2163</v>
      </c>
      <c r="AZ6">
        <v>168</v>
      </c>
      <c r="BA6">
        <v>1149</v>
      </c>
    </row>
    <row r="7" spans="1:53" x14ac:dyDescent="0.75">
      <c r="A7" t="s">
        <v>5</v>
      </c>
      <c r="B7" t="s">
        <v>137</v>
      </c>
      <c r="C7">
        <v>0</v>
      </c>
      <c r="D7" t="s">
        <v>134</v>
      </c>
      <c r="E7">
        <v>0</v>
      </c>
      <c r="F7">
        <v>13</v>
      </c>
      <c r="G7">
        <v>0</v>
      </c>
      <c r="H7">
        <v>3</v>
      </c>
      <c r="I7">
        <v>0.11</v>
      </c>
      <c r="J7">
        <v>0</v>
      </c>
      <c r="K7">
        <v>0</v>
      </c>
      <c r="L7">
        <v>0</v>
      </c>
      <c r="M7">
        <v>144</v>
      </c>
      <c r="N7" t="s">
        <v>134</v>
      </c>
      <c r="O7">
        <v>0</v>
      </c>
      <c r="P7">
        <v>0</v>
      </c>
      <c r="Q7">
        <v>0</v>
      </c>
      <c r="R7">
        <v>0</v>
      </c>
      <c r="S7">
        <v>0</v>
      </c>
      <c r="T7">
        <v>15</v>
      </c>
      <c r="U7">
        <v>173</v>
      </c>
      <c r="V7">
        <v>0</v>
      </c>
      <c r="W7">
        <v>0</v>
      </c>
      <c r="X7">
        <v>164</v>
      </c>
      <c r="Y7">
        <v>0</v>
      </c>
      <c r="Z7">
        <v>0</v>
      </c>
      <c r="AA7">
        <v>125</v>
      </c>
      <c r="AB7">
        <v>0</v>
      </c>
      <c r="AC7">
        <v>0</v>
      </c>
      <c r="AD7">
        <v>0</v>
      </c>
      <c r="AE7" t="s">
        <v>134</v>
      </c>
      <c r="AF7">
        <v>0</v>
      </c>
      <c r="AG7">
        <v>0</v>
      </c>
      <c r="AH7">
        <v>0</v>
      </c>
      <c r="AI7">
        <v>11</v>
      </c>
      <c r="AJ7">
        <v>0</v>
      </c>
      <c r="AK7">
        <v>0</v>
      </c>
      <c r="AL7">
        <v>0</v>
      </c>
      <c r="AM7">
        <v>2</v>
      </c>
      <c r="AN7">
        <v>48</v>
      </c>
      <c r="AO7">
        <v>0</v>
      </c>
      <c r="AP7">
        <v>0</v>
      </c>
      <c r="AQ7">
        <v>0</v>
      </c>
      <c r="AR7">
        <v>0</v>
      </c>
      <c r="AS7">
        <v>0</v>
      </c>
      <c r="AT7">
        <v>1</v>
      </c>
      <c r="AU7">
        <v>202</v>
      </c>
      <c r="AV7">
        <v>0</v>
      </c>
      <c r="AW7">
        <v>0</v>
      </c>
      <c r="AX7">
        <v>19</v>
      </c>
      <c r="AY7">
        <v>0</v>
      </c>
      <c r="AZ7">
        <v>34</v>
      </c>
      <c r="BA7">
        <v>0</v>
      </c>
    </row>
    <row r="8" spans="1:53" x14ac:dyDescent="0.75">
      <c r="A8" t="s">
        <v>12</v>
      </c>
      <c r="B8" t="s">
        <v>131</v>
      </c>
      <c r="C8">
        <v>1593</v>
      </c>
      <c r="D8">
        <v>13457</v>
      </c>
      <c r="E8">
        <v>0</v>
      </c>
      <c r="F8">
        <v>274</v>
      </c>
      <c r="G8">
        <v>3914</v>
      </c>
      <c r="H8">
        <v>4196</v>
      </c>
      <c r="I8">
        <v>6272.11</v>
      </c>
      <c r="J8">
        <v>419</v>
      </c>
      <c r="K8">
        <v>3703</v>
      </c>
      <c r="L8">
        <v>2610</v>
      </c>
      <c r="M8">
        <v>7165</v>
      </c>
      <c r="N8">
        <v>2892</v>
      </c>
      <c r="O8">
        <v>2104</v>
      </c>
      <c r="P8">
        <v>15129</v>
      </c>
      <c r="Q8">
        <v>5750</v>
      </c>
      <c r="R8">
        <v>625</v>
      </c>
      <c r="S8">
        <v>410</v>
      </c>
      <c r="T8">
        <v>3873</v>
      </c>
      <c r="U8">
        <v>6131</v>
      </c>
      <c r="V8">
        <v>2101.1999999999998</v>
      </c>
      <c r="W8">
        <v>1559</v>
      </c>
      <c r="X8">
        <v>5920</v>
      </c>
      <c r="Y8">
        <v>225</v>
      </c>
      <c r="Z8">
        <v>1020</v>
      </c>
      <c r="AA8">
        <v>6320</v>
      </c>
      <c r="AB8">
        <v>2063</v>
      </c>
      <c r="AC8">
        <v>4806</v>
      </c>
      <c r="AD8">
        <v>2817</v>
      </c>
      <c r="AE8">
        <v>1247</v>
      </c>
      <c r="AF8">
        <v>1268</v>
      </c>
      <c r="AG8">
        <v>2197</v>
      </c>
      <c r="AH8">
        <v>242.29</v>
      </c>
      <c r="AI8">
        <v>1926</v>
      </c>
      <c r="AJ8">
        <v>2034</v>
      </c>
      <c r="AK8">
        <v>3818</v>
      </c>
      <c r="AL8">
        <v>5027</v>
      </c>
      <c r="AM8">
        <v>1945</v>
      </c>
      <c r="AN8">
        <v>8806</v>
      </c>
      <c r="AO8">
        <v>2820</v>
      </c>
      <c r="AP8">
        <v>2018</v>
      </c>
      <c r="AQ8">
        <v>590</v>
      </c>
      <c r="AR8">
        <v>2857</v>
      </c>
      <c r="AS8">
        <v>254</v>
      </c>
      <c r="AT8">
        <v>1906</v>
      </c>
      <c r="AU8">
        <v>22521</v>
      </c>
      <c r="AV8">
        <v>2268</v>
      </c>
      <c r="AW8">
        <v>0.26</v>
      </c>
      <c r="AX8">
        <v>2373</v>
      </c>
      <c r="AY8">
        <v>3653</v>
      </c>
      <c r="AZ8">
        <v>2324</v>
      </c>
      <c r="BA8">
        <v>4501</v>
      </c>
    </row>
    <row r="9" spans="1:53" x14ac:dyDescent="0.75">
      <c r="A9" t="s">
        <v>138</v>
      </c>
      <c r="B9" t="s">
        <v>139</v>
      </c>
      <c r="C9">
        <v>1071</v>
      </c>
      <c r="D9">
        <v>6176</v>
      </c>
      <c r="E9">
        <v>0</v>
      </c>
      <c r="F9">
        <v>0</v>
      </c>
      <c r="G9">
        <v>2744</v>
      </c>
      <c r="H9">
        <v>0</v>
      </c>
      <c r="I9">
        <v>3431</v>
      </c>
      <c r="J9">
        <v>0</v>
      </c>
      <c r="K9">
        <v>2916</v>
      </c>
      <c r="L9">
        <v>1365</v>
      </c>
      <c r="M9">
        <v>1541</v>
      </c>
      <c r="N9">
        <v>0</v>
      </c>
      <c r="O9">
        <v>1557</v>
      </c>
      <c r="P9">
        <v>2331</v>
      </c>
      <c r="Q9">
        <v>2229</v>
      </c>
      <c r="R9">
        <v>0</v>
      </c>
      <c r="S9">
        <v>0</v>
      </c>
      <c r="T9">
        <v>7752</v>
      </c>
      <c r="U9">
        <v>0</v>
      </c>
      <c r="V9">
        <v>0</v>
      </c>
      <c r="W9">
        <v>881</v>
      </c>
      <c r="X9">
        <v>720</v>
      </c>
      <c r="Y9">
        <v>0</v>
      </c>
      <c r="Z9">
        <v>0</v>
      </c>
      <c r="AA9">
        <v>2550</v>
      </c>
      <c r="AB9">
        <v>1171</v>
      </c>
      <c r="AC9">
        <v>1065</v>
      </c>
      <c r="AD9">
        <v>918</v>
      </c>
      <c r="AE9">
        <v>0</v>
      </c>
      <c r="AF9">
        <v>594</v>
      </c>
      <c r="AG9">
        <v>0</v>
      </c>
      <c r="AH9">
        <v>925</v>
      </c>
      <c r="AI9">
        <v>2575</v>
      </c>
      <c r="AJ9">
        <v>0</v>
      </c>
      <c r="AK9">
        <v>2140</v>
      </c>
      <c r="AL9">
        <v>2762</v>
      </c>
      <c r="AM9">
        <v>0</v>
      </c>
      <c r="AN9">
        <v>676</v>
      </c>
      <c r="AO9">
        <v>0</v>
      </c>
      <c r="AP9">
        <v>0</v>
      </c>
      <c r="AQ9">
        <v>0</v>
      </c>
      <c r="AR9">
        <v>5004</v>
      </c>
      <c r="AS9">
        <v>0</v>
      </c>
      <c r="AT9">
        <v>3034</v>
      </c>
      <c r="AU9">
        <v>3290</v>
      </c>
      <c r="AV9">
        <v>0</v>
      </c>
      <c r="AW9">
        <v>0</v>
      </c>
      <c r="AX9">
        <v>837</v>
      </c>
      <c r="AY9">
        <v>570</v>
      </c>
      <c r="AZ9">
        <v>0</v>
      </c>
      <c r="BA9">
        <v>0</v>
      </c>
    </row>
    <row r="10" spans="1:53" x14ac:dyDescent="0.75">
      <c r="A10" t="s">
        <v>6</v>
      </c>
      <c r="B10" t="s">
        <v>140</v>
      </c>
      <c r="C10">
        <v>242</v>
      </c>
      <c r="D10">
        <v>284</v>
      </c>
      <c r="E10">
        <v>0</v>
      </c>
      <c r="F10">
        <v>0</v>
      </c>
      <c r="G10">
        <v>122</v>
      </c>
      <c r="H10">
        <v>148</v>
      </c>
      <c r="I10">
        <v>1103</v>
      </c>
      <c r="J10">
        <v>110</v>
      </c>
      <c r="K10">
        <v>399</v>
      </c>
      <c r="L10">
        <v>377</v>
      </c>
      <c r="M10">
        <v>2818</v>
      </c>
      <c r="N10">
        <v>125</v>
      </c>
      <c r="O10">
        <v>42</v>
      </c>
      <c r="P10">
        <v>21</v>
      </c>
      <c r="Q10">
        <v>343</v>
      </c>
      <c r="R10" t="s">
        <v>134</v>
      </c>
      <c r="S10">
        <v>526</v>
      </c>
      <c r="T10" t="s">
        <v>134</v>
      </c>
      <c r="U10">
        <v>35</v>
      </c>
      <c r="V10">
        <v>77</v>
      </c>
      <c r="W10">
        <v>2</v>
      </c>
      <c r="X10">
        <v>94</v>
      </c>
      <c r="Y10">
        <v>226</v>
      </c>
      <c r="Z10">
        <v>99</v>
      </c>
      <c r="AA10">
        <v>86</v>
      </c>
      <c r="AB10">
        <v>46</v>
      </c>
      <c r="AC10">
        <v>0</v>
      </c>
      <c r="AD10">
        <v>147</v>
      </c>
      <c r="AE10">
        <v>593</v>
      </c>
      <c r="AF10">
        <v>73</v>
      </c>
      <c r="AG10">
        <v>129</v>
      </c>
      <c r="AH10">
        <v>100</v>
      </c>
      <c r="AI10">
        <v>1</v>
      </c>
      <c r="AJ10" t="s">
        <v>134</v>
      </c>
      <c r="AK10">
        <v>2399</v>
      </c>
      <c r="AL10">
        <v>514</v>
      </c>
      <c r="AM10">
        <v>128</v>
      </c>
      <c r="AN10">
        <v>50</v>
      </c>
      <c r="AO10">
        <v>246</v>
      </c>
      <c r="AP10">
        <v>2114</v>
      </c>
      <c r="AQ10" t="s">
        <v>134</v>
      </c>
      <c r="AR10">
        <v>253</v>
      </c>
      <c r="AS10">
        <v>326</v>
      </c>
      <c r="AT10">
        <v>949</v>
      </c>
      <c r="AU10">
        <v>121</v>
      </c>
      <c r="AV10">
        <v>37</v>
      </c>
      <c r="AW10">
        <v>100</v>
      </c>
      <c r="AX10">
        <v>4426</v>
      </c>
      <c r="AY10">
        <v>144</v>
      </c>
      <c r="AZ10">
        <v>53</v>
      </c>
      <c r="BA10">
        <v>378</v>
      </c>
    </row>
    <row r="11" spans="1:53" x14ac:dyDescent="0.75">
      <c r="A11" t="s">
        <v>7</v>
      </c>
      <c r="B11" t="s">
        <v>141</v>
      </c>
      <c r="C11">
        <v>60</v>
      </c>
      <c r="D11">
        <v>389</v>
      </c>
      <c r="E11">
        <v>0</v>
      </c>
      <c r="F11">
        <v>1</v>
      </c>
      <c r="G11">
        <v>6</v>
      </c>
      <c r="H11">
        <v>245</v>
      </c>
      <c r="I11">
        <v>0</v>
      </c>
      <c r="J11">
        <v>15</v>
      </c>
      <c r="K11">
        <v>180</v>
      </c>
      <c r="L11">
        <v>0</v>
      </c>
      <c r="M11">
        <v>1537</v>
      </c>
      <c r="N11">
        <v>1496</v>
      </c>
      <c r="O11">
        <v>1</v>
      </c>
      <c r="P11">
        <v>0</v>
      </c>
      <c r="Q11">
        <v>0</v>
      </c>
      <c r="R11">
        <v>39</v>
      </c>
      <c r="S11">
        <v>292</v>
      </c>
      <c r="T11">
        <v>2529</v>
      </c>
      <c r="U11">
        <v>1102</v>
      </c>
      <c r="V11">
        <v>4322</v>
      </c>
      <c r="W11">
        <v>2812</v>
      </c>
      <c r="X11">
        <v>0</v>
      </c>
      <c r="Y11">
        <v>277</v>
      </c>
      <c r="Z11">
        <v>24</v>
      </c>
      <c r="AA11">
        <v>861</v>
      </c>
      <c r="AB11">
        <v>1336</v>
      </c>
      <c r="AC11">
        <v>0</v>
      </c>
      <c r="AD11">
        <v>822</v>
      </c>
      <c r="AE11">
        <v>369</v>
      </c>
      <c r="AF11">
        <v>1222</v>
      </c>
      <c r="AG11">
        <v>37</v>
      </c>
      <c r="AH11">
        <v>55</v>
      </c>
      <c r="AI11">
        <v>2</v>
      </c>
      <c r="AJ11">
        <v>1623</v>
      </c>
      <c r="AK11">
        <v>553</v>
      </c>
      <c r="AL11">
        <v>60</v>
      </c>
      <c r="AM11">
        <v>1482</v>
      </c>
      <c r="AN11">
        <v>348</v>
      </c>
      <c r="AO11">
        <v>3896</v>
      </c>
      <c r="AP11">
        <v>912</v>
      </c>
      <c r="AQ11">
        <v>21</v>
      </c>
      <c r="AR11">
        <v>0</v>
      </c>
      <c r="AS11">
        <v>922</v>
      </c>
      <c r="AT11" t="s">
        <v>134</v>
      </c>
      <c r="AU11">
        <v>12370</v>
      </c>
      <c r="AV11">
        <v>87</v>
      </c>
      <c r="AW11">
        <v>38</v>
      </c>
      <c r="AX11">
        <v>919</v>
      </c>
      <c r="AY11">
        <v>172</v>
      </c>
      <c r="AZ11">
        <v>917</v>
      </c>
      <c r="BA11">
        <v>0</v>
      </c>
    </row>
    <row r="12" spans="1:53" x14ac:dyDescent="0.75">
      <c r="A12" t="s">
        <v>8</v>
      </c>
      <c r="B12" t="s">
        <v>142</v>
      </c>
      <c r="C12">
        <v>25</v>
      </c>
      <c r="D12">
        <v>140</v>
      </c>
      <c r="E12">
        <v>5</v>
      </c>
      <c r="F12">
        <v>6</v>
      </c>
      <c r="G12">
        <v>254</v>
      </c>
      <c r="H12" t="s">
        <v>134</v>
      </c>
      <c r="I12">
        <v>246</v>
      </c>
      <c r="J12">
        <v>3</v>
      </c>
      <c r="K12" t="s">
        <v>134</v>
      </c>
      <c r="L12">
        <v>63</v>
      </c>
      <c r="M12">
        <v>401</v>
      </c>
      <c r="N12">
        <v>12</v>
      </c>
      <c r="O12">
        <v>52</v>
      </c>
      <c r="P12">
        <v>292</v>
      </c>
      <c r="Q12">
        <v>437</v>
      </c>
      <c r="R12">
        <v>22</v>
      </c>
      <c r="S12">
        <v>41</v>
      </c>
      <c r="T12">
        <v>24</v>
      </c>
      <c r="U12">
        <v>32</v>
      </c>
      <c r="V12">
        <v>15</v>
      </c>
      <c r="W12">
        <v>5</v>
      </c>
      <c r="X12">
        <v>172</v>
      </c>
      <c r="Y12">
        <v>153</v>
      </c>
      <c r="Z12">
        <v>82</v>
      </c>
      <c r="AA12">
        <v>176</v>
      </c>
      <c r="AB12">
        <v>106</v>
      </c>
      <c r="AC12">
        <v>110</v>
      </c>
      <c r="AD12">
        <v>12</v>
      </c>
      <c r="AE12">
        <v>3</v>
      </c>
      <c r="AF12">
        <v>7</v>
      </c>
      <c r="AG12">
        <v>4</v>
      </c>
      <c r="AH12">
        <v>69</v>
      </c>
      <c r="AI12">
        <v>59</v>
      </c>
      <c r="AJ12">
        <v>3</v>
      </c>
      <c r="AK12">
        <v>141</v>
      </c>
      <c r="AL12">
        <v>137</v>
      </c>
      <c r="AM12" t="s">
        <v>134</v>
      </c>
      <c r="AN12">
        <v>23</v>
      </c>
      <c r="AO12">
        <v>23</v>
      </c>
      <c r="AP12">
        <v>81</v>
      </c>
      <c r="AQ12">
        <v>21</v>
      </c>
      <c r="AR12">
        <v>179</v>
      </c>
      <c r="AS12" t="s">
        <v>134</v>
      </c>
      <c r="AT12">
        <v>27</v>
      </c>
      <c r="AU12">
        <v>80</v>
      </c>
      <c r="AV12">
        <v>7</v>
      </c>
      <c r="AW12">
        <v>40</v>
      </c>
      <c r="AX12">
        <v>115</v>
      </c>
      <c r="AY12">
        <v>84</v>
      </c>
      <c r="AZ12">
        <v>0</v>
      </c>
      <c r="BA12">
        <v>29</v>
      </c>
    </row>
    <row r="13" spans="1:53" x14ac:dyDescent="0.75">
      <c r="A13" t="s">
        <v>9</v>
      </c>
      <c r="B13" t="s">
        <v>143</v>
      </c>
      <c r="C13">
        <v>0</v>
      </c>
      <c r="D13">
        <v>0</v>
      </c>
      <c r="E13">
        <v>0</v>
      </c>
      <c r="F13">
        <v>0</v>
      </c>
      <c r="G13">
        <v>0</v>
      </c>
      <c r="H13">
        <v>0</v>
      </c>
      <c r="I13">
        <v>0</v>
      </c>
      <c r="J13">
        <v>0</v>
      </c>
      <c r="K13">
        <v>0</v>
      </c>
      <c r="L13">
        <v>0</v>
      </c>
      <c r="M13">
        <v>930</v>
      </c>
      <c r="N13">
        <v>0</v>
      </c>
      <c r="O13">
        <v>0</v>
      </c>
      <c r="P13">
        <v>0</v>
      </c>
      <c r="Q13">
        <v>0</v>
      </c>
      <c r="R13" t="s">
        <v>134</v>
      </c>
      <c r="S13" t="s">
        <v>134</v>
      </c>
      <c r="T13">
        <v>0</v>
      </c>
      <c r="U13">
        <v>0</v>
      </c>
      <c r="V13">
        <v>0</v>
      </c>
      <c r="W13">
        <v>0</v>
      </c>
      <c r="X13">
        <v>0</v>
      </c>
      <c r="Y13">
        <v>0</v>
      </c>
      <c r="Z13">
        <v>0</v>
      </c>
      <c r="AA13">
        <v>0</v>
      </c>
      <c r="AB13">
        <v>0</v>
      </c>
      <c r="AC13">
        <v>0</v>
      </c>
      <c r="AD13">
        <v>0</v>
      </c>
      <c r="AE13">
        <v>0</v>
      </c>
      <c r="AF13">
        <v>0</v>
      </c>
      <c r="AG13">
        <v>358</v>
      </c>
      <c r="AH13">
        <v>0</v>
      </c>
      <c r="AI13">
        <v>0</v>
      </c>
      <c r="AJ13">
        <v>4</v>
      </c>
      <c r="AK13">
        <v>0</v>
      </c>
      <c r="AL13">
        <v>0</v>
      </c>
      <c r="AM13">
        <v>0</v>
      </c>
      <c r="AN13">
        <v>0</v>
      </c>
      <c r="AO13">
        <v>0</v>
      </c>
      <c r="AP13" t="s">
        <v>134</v>
      </c>
      <c r="AQ13">
        <v>0</v>
      </c>
      <c r="AR13">
        <v>0</v>
      </c>
      <c r="AS13">
        <v>0</v>
      </c>
      <c r="AT13">
        <v>0</v>
      </c>
      <c r="AU13">
        <v>0</v>
      </c>
      <c r="AV13">
        <v>38</v>
      </c>
      <c r="AW13">
        <v>0</v>
      </c>
      <c r="AX13">
        <v>0</v>
      </c>
      <c r="AY13">
        <v>0</v>
      </c>
      <c r="AZ13">
        <v>0</v>
      </c>
      <c r="BA13">
        <v>0</v>
      </c>
    </row>
    <row r="14" spans="1:53" x14ac:dyDescent="0.75">
      <c r="A14" t="s">
        <v>10</v>
      </c>
      <c r="B14" t="s">
        <v>144</v>
      </c>
      <c r="C14">
        <v>198</v>
      </c>
      <c r="D14">
        <v>119</v>
      </c>
      <c r="E14" t="s">
        <v>134</v>
      </c>
      <c r="F14">
        <v>30</v>
      </c>
      <c r="G14">
        <v>510</v>
      </c>
      <c r="H14">
        <v>4</v>
      </c>
      <c r="I14" t="s">
        <v>134</v>
      </c>
      <c r="J14" t="s">
        <v>134</v>
      </c>
      <c r="K14">
        <v>897</v>
      </c>
      <c r="L14">
        <v>85</v>
      </c>
      <c r="M14">
        <v>4953</v>
      </c>
      <c r="N14">
        <v>356</v>
      </c>
      <c r="O14">
        <v>146</v>
      </c>
      <c r="P14">
        <v>1628</v>
      </c>
      <c r="Q14">
        <v>671</v>
      </c>
      <c r="R14">
        <v>162</v>
      </c>
      <c r="S14">
        <v>75</v>
      </c>
      <c r="T14">
        <v>259</v>
      </c>
      <c r="U14">
        <v>142</v>
      </c>
      <c r="V14">
        <v>72</v>
      </c>
      <c r="W14">
        <v>15</v>
      </c>
      <c r="X14">
        <v>48</v>
      </c>
      <c r="Y14">
        <v>92</v>
      </c>
      <c r="Z14">
        <v>499</v>
      </c>
      <c r="AA14">
        <v>128</v>
      </c>
      <c r="AB14">
        <v>193</v>
      </c>
      <c r="AC14">
        <v>54</v>
      </c>
      <c r="AD14">
        <v>69</v>
      </c>
      <c r="AE14">
        <v>21</v>
      </c>
      <c r="AF14">
        <v>10</v>
      </c>
      <c r="AG14">
        <v>832</v>
      </c>
      <c r="AH14" t="s">
        <v>134</v>
      </c>
      <c r="AI14">
        <v>455</v>
      </c>
      <c r="AJ14">
        <v>209</v>
      </c>
      <c r="AK14">
        <v>541</v>
      </c>
      <c r="AL14">
        <v>1021</v>
      </c>
      <c r="AM14">
        <v>0.19</v>
      </c>
      <c r="AN14">
        <v>105</v>
      </c>
      <c r="AO14">
        <v>121</v>
      </c>
      <c r="AP14">
        <v>156</v>
      </c>
      <c r="AQ14">
        <v>86</v>
      </c>
      <c r="AR14">
        <v>251</v>
      </c>
      <c r="AS14" t="s">
        <v>134</v>
      </c>
      <c r="AT14">
        <v>84</v>
      </c>
      <c r="AU14">
        <v>2162</v>
      </c>
      <c r="AV14">
        <v>353</v>
      </c>
      <c r="AW14">
        <v>35</v>
      </c>
      <c r="AX14">
        <v>71</v>
      </c>
      <c r="AY14">
        <v>118</v>
      </c>
      <c r="AZ14">
        <v>18</v>
      </c>
      <c r="BA14">
        <v>24</v>
      </c>
    </row>
    <row r="15" spans="1:53" x14ac:dyDescent="0.75">
      <c r="A15" t="s">
        <v>115</v>
      </c>
      <c r="B15" t="s">
        <v>145</v>
      </c>
      <c r="C15">
        <v>0</v>
      </c>
      <c r="D15">
        <v>0</v>
      </c>
      <c r="E15">
        <v>0</v>
      </c>
      <c r="F15">
        <v>0</v>
      </c>
      <c r="G15">
        <v>0</v>
      </c>
      <c r="H15">
        <v>0</v>
      </c>
      <c r="I15">
        <v>0</v>
      </c>
      <c r="J15">
        <v>0</v>
      </c>
      <c r="K15">
        <v>49</v>
      </c>
      <c r="L15">
        <v>0</v>
      </c>
      <c r="M15">
        <v>100</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525</v>
      </c>
      <c r="D16">
        <v>932</v>
      </c>
      <c r="E16">
        <v>5</v>
      </c>
      <c r="F16">
        <v>37</v>
      </c>
      <c r="G16">
        <v>892</v>
      </c>
      <c r="H16">
        <v>397</v>
      </c>
      <c r="I16">
        <v>1349</v>
      </c>
      <c r="J16">
        <v>128</v>
      </c>
      <c r="K16">
        <v>1525</v>
      </c>
      <c r="L16">
        <v>525</v>
      </c>
      <c r="M16">
        <v>10739</v>
      </c>
      <c r="N16">
        <v>1989</v>
      </c>
      <c r="O16">
        <v>241</v>
      </c>
      <c r="P16">
        <v>1941</v>
      </c>
      <c r="Q16">
        <v>1451</v>
      </c>
      <c r="R16">
        <v>223</v>
      </c>
      <c r="S16">
        <v>934</v>
      </c>
      <c r="T16">
        <v>2812</v>
      </c>
      <c r="U16">
        <v>1311</v>
      </c>
      <c r="V16">
        <v>4486</v>
      </c>
      <c r="W16">
        <v>2834</v>
      </c>
      <c r="X16">
        <v>314</v>
      </c>
      <c r="Y16">
        <v>748</v>
      </c>
      <c r="Z16">
        <v>704</v>
      </c>
      <c r="AA16">
        <v>1251</v>
      </c>
      <c r="AB16">
        <v>1681</v>
      </c>
      <c r="AC16">
        <v>164</v>
      </c>
      <c r="AD16">
        <v>1050</v>
      </c>
      <c r="AE16">
        <v>986</v>
      </c>
      <c r="AF16">
        <v>1312</v>
      </c>
      <c r="AG16">
        <v>1365</v>
      </c>
      <c r="AH16">
        <v>224</v>
      </c>
      <c r="AI16">
        <v>517</v>
      </c>
      <c r="AJ16">
        <v>1839</v>
      </c>
      <c r="AK16">
        <v>3634</v>
      </c>
      <c r="AL16">
        <v>1732</v>
      </c>
      <c r="AM16">
        <v>1610.19</v>
      </c>
      <c r="AN16">
        <v>526</v>
      </c>
      <c r="AO16">
        <v>4286</v>
      </c>
      <c r="AP16">
        <v>3263</v>
      </c>
      <c r="AQ16">
        <v>128</v>
      </c>
      <c r="AR16">
        <v>683</v>
      </c>
      <c r="AS16">
        <v>1248</v>
      </c>
      <c r="AT16">
        <v>1060</v>
      </c>
      <c r="AU16">
        <v>14733</v>
      </c>
      <c r="AV16">
        <v>522</v>
      </c>
      <c r="AW16">
        <v>213</v>
      </c>
      <c r="AX16">
        <v>5531</v>
      </c>
      <c r="AY16">
        <v>518</v>
      </c>
      <c r="AZ16">
        <v>988</v>
      </c>
      <c r="BA16">
        <v>431</v>
      </c>
    </row>
    <row r="17" spans="1:53" x14ac:dyDescent="0.75">
      <c r="A17" t="s">
        <v>14</v>
      </c>
      <c r="B17" t="s">
        <v>146</v>
      </c>
      <c r="C17">
        <v>25</v>
      </c>
      <c r="D17">
        <v>78</v>
      </c>
      <c r="E17">
        <v>0</v>
      </c>
      <c r="F17">
        <v>0</v>
      </c>
      <c r="G17">
        <v>39</v>
      </c>
      <c r="H17">
        <v>-1</v>
      </c>
      <c r="I17">
        <v>0</v>
      </c>
      <c r="J17">
        <v>-0.18</v>
      </c>
      <c r="K17">
        <v>-1</v>
      </c>
      <c r="L17">
        <v>1</v>
      </c>
      <c r="M17">
        <v>-24</v>
      </c>
      <c r="N17">
        <v>4</v>
      </c>
      <c r="O17">
        <v>36</v>
      </c>
      <c r="P17">
        <v>192</v>
      </c>
      <c r="Q17">
        <v>6</v>
      </c>
      <c r="R17">
        <v>14</v>
      </c>
      <c r="S17">
        <v>5</v>
      </c>
      <c r="T17">
        <v>24</v>
      </c>
      <c r="U17">
        <v>32</v>
      </c>
      <c r="V17">
        <v>0</v>
      </c>
      <c r="W17">
        <v>0</v>
      </c>
      <c r="X17">
        <v>19</v>
      </c>
      <c r="Y17">
        <v>26</v>
      </c>
      <c r="Z17">
        <v>79</v>
      </c>
      <c r="AA17">
        <v>12</v>
      </c>
      <c r="AB17">
        <v>24</v>
      </c>
      <c r="AC17">
        <v>0</v>
      </c>
      <c r="AD17">
        <v>0</v>
      </c>
      <c r="AE17">
        <v>16</v>
      </c>
      <c r="AF17">
        <v>0</v>
      </c>
      <c r="AG17">
        <v>0.34</v>
      </c>
      <c r="AH17">
        <v>5</v>
      </c>
      <c r="AI17">
        <v>44</v>
      </c>
      <c r="AJ17">
        <v>-0.11</v>
      </c>
      <c r="AK17">
        <v>67</v>
      </c>
      <c r="AL17">
        <v>21</v>
      </c>
      <c r="AM17" t="s">
        <v>134</v>
      </c>
      <c r="AN17">
        <v>1</v>
      </c>
      <c r="AO17">
        <v>0.03</v>
      </c>
      <c r="AP17">
        <v>3</v>
      </c>
      <c r="AQ17">
        <v>0</v>
      </c>
      <c r="AR17">
        <v>2</v>
      </c>
      <c r="AS17">
        <v>0</v>
      </c>
      <c r="AT17">
        <v>0.03</v>
      </c>
      <c r="AU17">
        <v>31</v>
      </c>
      <c r="AV17">
        <v>13</v>
      </c>
      <c r="AW17">
        <v>1</v>
      </c>
      <c r="AX17">
        <v>6</v>
      </c>
      <c r="AY17">
        <v>1</v>
      </c>
      <c r="AZ17">
        <v>7</v>
      </c>
      <c r="BA17">
        <v>3</v>
      </c>
    </row>
    <row r="18" spans="1:53" x14ac:dyDescent="0.75">
      <c r="A18" t="s">
        <v>147</v>
      </c>
      <c r="B18" t="s">
        <v>131</v>
      </c>
      <c r="C18">
        <v>3214</v>
      </c>
      <c r="D18">
        <v>20643</v>
      </c>
      <c r="E18">
        <v>5</v>
      </c>
      <c r="F18">
        <v>311</v>
      </c>
      <c r="G18">
        <v>7589</v>
      </c>
      <c r="H18">
        <v>4592</v>
      </c>
      <c r="I18">
        <v>11052.11</v>
      </c>
      <c r="J18">
        <v>546.81999999999994</v>
      </c>
      <c r="K18">
        <v>8143</v>
      </c>
      <c r="L18">
        <v>4501</v>
      </c>
      <c r="M18">
        <v>19421</v>
      </c>
      <c r="N18">
        <v>4885</v>
      </c>
      <c r="O18">
        <v>3938</v>
      </c>
      <c r="P18">
        <v>19593</v>
      </c>
      <c r="Q18">
        <v>9436</v>
      </c>
      <c r="R18">
        <v>862</v>
      </c>
      <c r="S18">
        <v>1349</v>
      </c>
      <c r="T18">
        <v>14461</v>
      </c>
      <c r="U18">
        <v>7474</v>
      </c>
      <c r="V18">
        <v>6587.2</v>
      </c>
      <c r="W18">
        <v>5274</v>
      </c>
      <c r="X18">
        <v>6973</v>
      </c>
      <c r="Y18">
        <v>999</v>
      </c>
      <c r="Z18">
        <v>1803</v>
      </c>
      <c r="AA18">
        <v>10133</v>
      </c>
      <c r="AB18">
        <v>4939</v>
      </c>
      <c r="AC18">
        <v>6035</v>
      </c>
      <c r="AD18">
        <v>4785</v>
      </c>
      <c r="AE18">
        <v>2249</v>
      </c>
      <c r="AF18">
        <v>3174</v>
      </c>
      <c r="AG18">
        <v>3562.34</v>
      </c>
      <c r="AH18">
        <v>1396.29</v>
      </c>
      <c r="AI18">
        <v>5062</v>
      </c>
      <c r="AJ18">
        <v>3872.8900000000003</v>
      </c>
      <c r="AK18">
        <v>9659</v>
      </c>
      <c r="AL18">
        <v>9542</v>
      </c>
      <c r="AM18">
        <v>3555.19</v>
      </c>
      <c r="AN18">
        <v>10009</v>
      </c>
      <c r="AO18">
        <v>7106.03</v>
      </c>
      <c r="AP18">
        <v>5284</v>
      </c>
      <c r="AQ18">
        <v>718</v>
      </c>
      <c r="AR18">
        <v>8546</v>
      </c>
      <c r="AS18">
        <v>1502</v>
      </c>
      <c r="AT18">
        <v>6000.0300000000007</v>
      </c>
      <c r="AU18">
        <v>40575</v>
      </c>
      <c r="AV18">
        <v>2803</v>
      </c>
      <c r="AW18">
        <v>214.26</v>
      </c>
      <c r="AX18">
        <v>8747</v>
      </c>
      <c r="AY18">
        <v>4742</v>
      </c>
      <c r="AZ18">
        <v>3319</v>
      </c>
      <c r="BA18">
        <v>4935</v>
      </c>
    </row>
    <row r="19" spans="1:53" x14ac:dyDescent="0.75">
      <c r="A19" t="s">
        <v>148</v>
      </c>
      <c r="B19" t="s">
        <v>131</v>
      </c>
      <c r="C19">
        <v>3.1123560535317729E-4</v>
      </c>
      <c r="D19">
        <v>1.601164483260531E-3</v>
      </c>
      <c r="E19">
        <v>0.72222222222222221</v>
      </c>
      <c r="F19">
        <v>0</v>
      </c>
      <c r="G19">
        <v>1.0923138404156152E-2</v>
      </c>
      <c r="H19">
        <v>2.1772262138031184E-4</v>
      </c>
      <c r="I19">
        <v>8.0521125486288092E-5</v>
      </c>
      <c r="J19">
        <v>3.2906764168205704E-4</v>
      </c>
      <c r="K19">
        <v>3.6706227823321003E-3</v>
      </c>
      <c r="L19">
        <v>5.0839964633068169E-3</v>
      </c>
      <c r="M19">
        <v>9.5649009720850664E-3</v>
      </c>
      <c r="N19">
        <v>2.0466639377814122E-4</v>
      </c>
      <c r="O19">
        <v>1.5259409969481386E-3</v>
      </c>
      <c r="P19">
        <v>0</v>
      </c>
      <c r="Q19">
        <v>1.6985138004246281E-3</v>
      </c>
      <c r="R19">
        <v>2.9279279279279313E-2</v>
      </c>
      <c r="S19">
        <v>5.8953574060427449E-3</v>
      </c>
      <c r="T19">
        <v>4.1473698762706235E-4</v>
      </c>
      <c r="U19">
        <v>0</v>
      </c>
      <c r="V19">
        <v>1.822046765866947E-4</v>
      </c>
      <c r="W19">
        <v>1.8964536317089831E-4</v>
      </c>
      <c r="X19">
        <v>0</v>
      </c>
      <c r="Y19">
        <v>1.0020040080160886E-3</v>
      </c>
      <c r="Z19">
        <v>2.2688598979013097E-2</v>
      </c>
      <c r="AA19">
        <v>6.5560743021755297E-3</v>
      </c>
      <c r="AB19">
        <v>2.0242914979762272E-4</v>
      </c>
      <c r="AC19">
        <v>1.6572754391774858E-4</v>
      </c>
      <c r="AD19">
        <v>3.7476577139288203E-3</v>
      </c>
      <c r="AE19">
        <v>8.8849400266544087E-4</v>
      </c>
      <c r="AF19">
        <v>1.7641597028783651E-2</v>
      </c>
      <c r="AG19">
        <v>1.852371596968716E-4</v>
      </c>
      <c r="AH19">
        <v>2.0773638968485386E-4</v>
      </c>
      <c r="AI19">
        <v>1.7811201266573207E-3</v>
      </c>
      <c r="AJ19">
        <v>2.6036569662630793E-3</v>
      </c>
      <c r="AK19">
        <v>3.1155883269291529E-3</v>
      </c>
      <c r="AL19">
        <v>0</v>
      </c>
      <c r="AM19">
        <v>8.4312529685037774E-4</v>
      </c>
      <c r="AN19">
        <v>3.3854425968335988E-3</v>
      </c>
      <c r="AO19">
        <v>5.6744578991829719E-4</v>
      </c>
      <c r="AP19">
        <v>3.2069420863988229E-3</v>
      </c>
      <c r="AQ19">
        <v>2.7777777777777679E-3</v>
      </c>
      <c r="AR19">
        <v>5.5300623602776433E-3</v>
      </c>
      <c r="AS19">
        <v>2.6560424966799445E-3</v>
      </c>
      <c r="AT19">
        <v>4.8618321889131177E-3</v>
      </c>
      <c r="AU19">
        <v>4.9293865378441382E-5</v>
      </c>
      <c r="AV19">
        <v>3.566333808844302E-4</v>
      </c>
      <c r="AW19">
        <v>1.2149532710279409E-3</v>
      </c>
      <c r="AX19">
        <v>0</v>
      </c>
      <c r="AY19">
        <v>2.1092596498628602E-4</v>
      </c>
      <c r="AZ19">
        <v>3.0138637733578832E-4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4687</v>
      </c>
      <c r="D22">
        <v>11519</v>
      </c>
      <c r="E22">
        <v>752</v>
      </c>
      <c r="F22">
        <v>930</v>
      </c>
      <c r="G22">
        <v>10681</v>
      </c>
      <c r="H22">
        <v>2888</v>
      </c>
      <c r="I22">
        <v>6533</v>
      </c>
      <c r="J22">
        <v>544</v>
      </c>
      <c r="K22">
        <v>5634</v>
      </c>
      <c r="L22">
        <v>3577</v>
      </c>
      <c r="M22">
        <v>19349</v>
      </c>
      <c r="N22">
        <v>4633</v>
      </c>
      <c r="O22">
        <v>2122</v>
      </c>
      <c r="P22">
        <v>19521</v>
      </c>
      <c r="Q22">
        <v>10608</v>
      </c>
      <c r="R22">
        <v>711</v>
      </c>
      <c r="S22">
        <v>2085</v>
      </c>
      <c r="T22">
        <v>10587</v>
      </c>
      <c r="U22">
        <v>7893</v>
      </c>
      <c r="V22">
        <v>4639</v>
      </c>
      <c r="W22">
        <v>3063</v>
      </c>
      <c r="X22">
        <v>6964</v>
      </c>
      <c r="Y22">
        <v>1017</v>
      </c>
      <c r="Z22">
        <v>4016</v>
      </c>
      <c r="AA22">
        <v>8153</v>
      </c>
      <c r="AB22">
        <v>5671</v>
      </c>
      <c r="AC22">
        <v>3583</v>
      </c>
      <c r="AD22">
        <v>6039</v>
      </c>
      <c r="AE22">
        <v>1400</v>
      </c>
      <c r="AF22">
        <v>2697</v>
      </c>
      <c r="AG22">
        <v>2731</v>
      </c>
      <c r="AH22">
        <v>882</v>
      </c>
      <c r="AI22">
        <v>5698</v>
      </c>
      <c r="AJ22">
        <v>2225</v>
      </c>
      <c r="AK22">
        <v>11171</v>
      </c>
      <c r="AL22">
        <v>10830</v>
      </c>
      <c r="AM22">
        <v>2514</v>
      </c>
      <c r="AN22">
        <v>12497</v>
      </c>
      <c r="AO22">
        <v>5190</v>
      </c>
      <c r="AP22">
        <v>4838</v>
      </c>
      <c r="AQ22">
        <v>581</v>
      </c>
      <c r="AR22">
        <v>6111</v>
      </c>
      <c r="AS22">
        <v>1184</v>
      </c>
      <c r="AT22">
        <v>7375</v>
      </c>
      <c r="AU22">
        <v>32862</v>
      </c>
      <c r="AV22">
        <v>2565</v>
      </c>
      <c r="AW22">
        <v>458</v>
      </c>
      <c r="AX22">
        <v>8529</v>
      </c>
      <c r="AY22">
        <v>5800</v>
      </c>
      <c r="AZ22">
        <v>1465</v>
      </c>
      <c r="BA22">
        <v>5602</v>
      </c>
    </row>
    <row r="23" spans="1:53" x14ac:dyDescent="0.75">
      <c r="A23" t="s">
        <v>150</v>
      </c>
      <c r="B23" t="s">
        <v>151</v>
      </c>
      <c r="C23">
        <v>138.5</v>
      </c>
      <c r="D23">
        <v>127.30000000000001</v>
      </c>
      <c r="E23">
        <v>161.29999999999998</v>
      </c>
      <c r="F23">
        <v>127.10000000000001</v>
      </c>
      <c r="G23">
        <v>111.30000000000001</v>
      </c>
      <c r="H23">
        <v>102.8</v>
      </c>
      <c r="I23">
        <v>110.19999999999999</v>
      </c>
      <c r="J23">
        <v>211.9</v>
      </c>
      <c r="K23">
        <v>111.89999999999999</v>
      </c>
      <c r="L23">
        <v>95.7</v>
      </c>
      <c r="M23">
        <v>225.7</v>
      </c>
      <c r="N23">
        <v>113.4</v>
      </c>
      <c r="O23">
        <v>259.89999999999998</v>
      </c>
      <c r="P23">
        <v>132.20000000000002</v>
      </c>
      <c r="Q23">
        <v>108</v>
      </c>
      <c r="R23">
        <v>411.1</v>
      </c>
      <c r="S23">
        <v>84.5</v>
      </c>
      <c r="T23">
        <v>124.7</v>
      </c>
      <c r="U23">
        <v>124.2</v>
      </c>
      <c r="V23">
        <v>83</v>
      </c>
      <c r="W23">
        <v>113.9</v>
      </c>
      <c r="X23">
        <v>91.300000000000011</v>
      </c>
      <c r="Y23">
        <v>223.5</v>
      </c>
      <c r="Z23">
        <v>247</v>
      </c>
      <c r="AA23">
        <v>132.30000000000001</v>
      </c>
      <c r="AB23">
        <v>117.69999999999999</v>
      </c>
      <c r="AC23">
        <v>113.2</v>
      </c>
      <c r="AD23">
        <v>101.30000000000001</v>
      </c>
      <c r="AE23">
        <v>111.5</v>
      </c>
      <c r="AF23">
        <v>88.100000000000009</v>
      </c>
      <c r="AG23">
        <v>124.3</v>
      </c>
      <c r="AH23">
        <v>248.70000000000002</v>
      </c>
      <c r="AI23">
        <v>146</v>
      </c>
      <c r="AJ23">
        <v>91.899999999999991</v>
      </c>
      <c r="AK23">
        <v>172.5</v>
      </c>
      <c r="AL23">
        <v>103.9</v>
      </c>
      <c r="AM23">
        <v>77.5</v>
      </c>
      <c r="AN23">
        <v>108.69999999999999</v>
      </c>
      <c r="AO23">
        <v>87.6</v>
      </c>
      <c r="AP23">
        <v>101.8</v>
      </c>
      <c r="AQ23">
        <v>216.70000000000002</v>
      </c>
      <c r="AR23">
        <v>105.19999999999999</v>
      </c>
      <c r="AS23">
        <v>99.7</v>
      </c>
      <c r="AT23">
        <v>107.5</v>
      </c>
      <c r="AU23">
        <v>99.2</v>
      </c>
      <c r="AV23">
        <v>88.9</v>
      </c>
      <c r="AW23">
        <v>174.1</v>
      </c>
      <c r="AX23">
        <v>96.8</v>
      </c>
      <c r="AY23">
        <v>123</v>
      </c>
      <c r="AZ23">
        <v>82.100000000000009</v>
      </c>
      <c r="BA23">
        <v>97.699999999999989</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605BC-E7D4-4936-B23F-B7AC196A8A1E}">
  <dimension ref="A1:BA23"/>
  <sheetViews>
    <sheetView workbookViewId="0">
      <selection activeCell="G11" sqref="G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2490</v>
      </c>
      <c r="D2">
        <v>19741</v>
      </c>
      <c r="E2">
        <v>14</v>
      </c>
      <c r="F2">
        <v>203</v>
      </c>
      <c r="G2">
        <v>7412</v>
      </c>
      <c r="H2">
        <v>3975</v>
      </c>
      <c r="I2">
        <v>10129</v>
      </c>
      <c r="J2">
        <v>489</v>
      </c>
      <c r="K2">
        <v>7954</v>
      </c>
      <c r="L2">
        <v>4222</v>
      </c>
      <c r="M2">
        <v>16884</v>
      </c>
      <c r="N2">
        <v>4509</v>
      </c>
      <c r="O2">
        <v>3345</v>
      </c>
      <c r="P2">
        <v>17256</v>
      </c>
      <c r="Q2">
        <v>8535</v>
      </c>
      <c r="R2">
        <v>778</v>
      </c>
      <c r="S2">
        <v>1330</v>
      </c>
      <c r="T2">
        <v>14184</v>
      </c>
      <c r="U2">
        <v>7457</v>
      </c>
      <c r="V2">
        <v>5907</v>
      </c>
      <c r="W2">
        <v>4570</v>
      </c>
      <c r="X2">
        <v>6922</v>
      </c>
      <c r="Y2">
        <v>869</v>
      </c>
      <c r="Z2">
        <v>1868</v>
      </c>
      <c r="AA2">
        <v>9182</v>
      </c>
      <c r="AB2">
        <v>4401</v>
      </c>
      <c r="AC2">
        <v>5157</v>
      </c>
      <c r="AD2">
        <v>4541</v>
      </c>
      <c r="AE2">
        <v>2411</v>
      </c>
      <c r="AF2">
        <v>3154</v>
      </c>
      <c r="AG2">
        <v>3076</v>
      </c>
      <c r="AH2">
        <v>1299</v>
      </c>
      <c r="AI2">
        <v>4344</v>
      </c>
      <c r="AJ2">
        <v>3345</v>
      </c>
      <c r="AK2">
        <v>9554</v>
      </c>
      <c r="AL2">
        <v>9012</v>
      </c>
      <c r="AM2">
        <v>3822.12</v>
      </c>
      <c r="AN2">
        <v>9565</v>
      </c>
      <c r="AO2">
        <v>6605</v>
      </c>
      <c r="AP2">
        <v>5344</v>
      </c>
      <c r="AQ2">
        <v>605</v>
      </c>
      <c r="AR2">
        <v>7650</v>
      </c>
      <c r="AS2">
        <v>1477</v>
      </c>
      <c r="AT2">
        <v>6315</v>
      </c>
      <c r="AU2">
        <v>38370</v>
      </c>
      <c r="AV2">
        <v>2891</v>
      </c>
      <c r="AW2">
        <v>190</v>
      </c>
      <c r="AX2">
        <v>8609</v>
      </c>
      <c r="AY2">
        <v>4710</v>
      </c>
      <c r="AZ2">
        <v>3301</v>
      </c>
      <c r="BA2">
        <v>4560</v>
      </c>
    </row>
    <row r="3" spans="1:53" x14ac:dyDescent="0.75">
      <c r="A3" t="s">
        <v>1</v>
      </c>
      <c r="B3" t="s">
        <v>132</v>
      </c>
      <c r="C3">
        <v>67</v>
      </c>
      <c r="D3">
        <v>1125</v>
      </c>
      <c r="E3">
        <v>0</v>
      </c>
      <c r="F3">
        <v>-3</v>
      </c>
      <c r="G3">
        <v>290</v>
      </c>
      <c r="H3">
        <v>3414</v>
      </c>
      <c r="I3">
        <v>1152</v>
      </c>
      <c r="J3">
        <v>44</v>
      </c>
      <c r="K3">
        <v>1068</v>
      </c>
      <c r="L3">
        <v>740</v>
      </c>
      <c r="M3">
        <v>25</v>
      </c>
      <c r="N3">
        <v>1337</v>
      </c>
      <c r="O3">
        <v>0</v>
      </c>
      <c r="P3">
        <v>693</v>
      </c>
      <c r="Q3">
        <v>578</v>
      </c>
      <c r="R3">
        <v>0</v>
      </c>
      <c r="S3" t="s">
        <v>134</v>
      </c>
      <c r="T3">
        <v>2152</v>
      </c>
      <c r="U3">
        <v>3316</v>
      </c>
      <c r="V3">
        <v>889</v>
      </c>
      <c r="W3">
        <v>1091</v>
      </c>
      <c r="X3">
        <v>114</v>
      </c>
      <c r="Y3">
        <v>6</v>
      </c>
      <c r="Z3">
        <v>0</v>
      </c>
      <c r="AA3">
        <v>1600</v>
      </c>
      <c r="AB3">
        <v>746</v>
      </c>
      <c r="AC3">
        <v>131</v>
      </c>
      <c r="AD3">
        <v>2727</v>
      </c>
      <c r="AE3">
        <v>1015</v>
      </c>
      <c r="AF3">
        <v>1221</v>
      </c>
      <c r="AG3">
        <v>111</v>
      </c>
      <c r="AH3">
        <v>77</v>
      </c>
      <c r="AI3">
        <v>0</v>
      </c>
      <c r="AJ3">
        <v>870</v>
      </c>
      <c r="AK3">
        <v>0</v>
      </c>
      <c r="AL3">
        <v>643</v>
      </c>
      <c r="AM3">
        <v>1990</v>
      </c>
      <c r="AN3">
        <v>2335</v>
      </c>
      <c r="AO3">
        <v>196</v>
      </c>
      <c r="AP3">
        <v>0</v>
      </c>
      <c r="AQ3">
        <v>0</v>
      </c>
      <c r="AR3">
        <v>829</v>
      </c>
      <c r="AS3">
        <v>77</v>
      </c>
      <c r="AT3">
        <v>1203</v>
      </c>
      <c r="AU3">
        <v>4220</v>
      </c>
      <c r="AV3">
        <v>1466</v>
      </c>
      <c r="AW3">
        <v>0</v>
      </c>
      <c r="AX3">
        <v>432</v>
      </c>
      <c r="AY3">
        <v>1260</v>
      </c>
      <c r="AZ3">
        <v>2034</v>
      </c>
      <c r="BA3">
        <v>3032</v>
      </c>
    </row>
    <row r="4" spans="1:53" x14ac:dyDescent="0.75">
      <c r="A4" t="s">
        <v>2</v>
      </c>
      <c r="B4" t="s">
        <v>133</v>
      </c>
      <c r="C4" t="s">
        <v>134</v>
      </c>
      <c r="D4" t="s">
        <v>134</v>
      </c>
      <c r="E4" t="s">
        <v>134</v>
      </c>
      <c r="F4" t="s">
        <v>134</v>
      </c>
      <c r="G4" t="s">
        <v>134</v>
      </c>
      <c r="H4">
        <v>11</v>
      </c>
      <c r="I4" t="s">
        <v>134</v>
      </c>
      <c r="J4">
        <v>66</v>
      </c>
      <c r="K4">
        <v>2</v>
      </c>
      <c r="L4" t="s">
        <v>134</v>
      </c>
      <c r="M4">
        <v>4</v>
      </c>
      <c r="N4">
        <v>3</v>
      </c>
      <c r="O4" t="s">
        <v>134</v>
      </c>
      <c r="P4">
        <v>18</v>
      </c>
      <c r="Q4">
        <v>5</v>
      </c>
      <c r="R4">
        <v>519</v>
      </c>
      <c r="S4">
        <v>0</v>
      </c>
      <c r="T4">
        <v>3</v>
      </c>
      <c r="U4">
        <v>6</v>
      </c>
      <c r="V4">
        <v>1</v>
      </c>
      <c r="W4">
        <v>7</v>
      </c>
      <c r="X4" t="s">
        <v>134</v>
      </c>
      <c r="Y4">
        <v>32</v>
      </c>
      <c r="Z4">
        <v>53</v>
      </c>
      <c r="AA4">
        <v>5</v>
      </c>
      <c r="AB4" t="s">
        <v>134</v>
      </c>
      <c r="AC4">
        <v>0.13</v>
      </c>
      <c r="AD4">
        <v>16</v>
      </c>
      <c r="AE4" t="s">
        <v>134</v>
      </c>
      <c r="AF4">
        <v>4</v>
      </c>
      <c r="AG4">
        <v>0.3</v>
      </c>
      <c r="AH4">
        <v>42</v>
      </c>
      <c r="AI4">
        <v>14</v>
      </c>
      <c r="AJ4" t="s">
        <v>134</v>
      </c>
      <c r="AK4">
        <v>154</v>
      </c>
      <c r="AL4" t="s">
        <v>134</v>
      </c>
      <c r="AM4">
        <v>6</v>
      </c>
      <c r="AN4" t="s">
        <v>134</v>
      </c>
      <c r="AO4">
        <v>0.47</v>
      </c>
      <c r="AP4" t="s">
        <v>134</v>
      </c>
      <c r="AQ4">
        <v>19</v>
      </c>
      <c r="AR4">
        <v>4</v>
      </c>
      <c r="AS4">
        <v>3</v>
      </c>
      <c r="AT4">
        <v>5</v>
      </c>
      <c r="AU4" t="s">
        <v>134</v>
      </c>
      <c r="AV4">
        <v>2</v>
      </c>
      <c r="AW4" t="s">
        <v>134</v>
      </c>
      <c r="AX4">
        <v>7</v>
      </c>
      <c r="AY4">
        <v>12</v>
      </c>
      <c r="AZ4">
        <v>5</v>
      </c>
      <c r="BA4">
        <v>3</v>
      </c>
    </row>
    <row r="5" spans="1:53" x14ac:dyDescent="0.75">
      <c r="A5" t="s">
        <v>3</v>
      </c>
      <c r="B5" t="s">
        <v>135</v>
      </c>
      <c r="C5">
        <v>0</v>
      </c>
      <c r="D5">
        <v>0</v>
      </c>
      <c r="E5">
        <v>0</v>
      </c>
      <c r="F5">
        <v>0</v>
      </c>
      <c r="G5">
        <v>0</v>
      </c>
      <c r="H5">
        <v>0</v>
      </c>
      <c r="I5">
        <v>0</v>
      </c>
      <c r="J5">
        <v>0</v>
      </c>
      <c r="K5">
        <v>0</v>
      </c>
      <c r="L5">
        <v>0</v>
      </c>
      <c r="M5">
        <v>0</v>
      </c>
      <c r="N5">
        <v>0</v>
      </c>
      <c r="O5">
        <v>0</v>
      </c>
      <c r="P5">
        <v>131</v>
      </c>
      <c r="Q5">
        <v>0.22</v>
      </c>
      <c r="R5">
        <v>0</v>
      </c>
      <c r="S5">
        <v>0</v>
      </c>
      <c r="T5">
        <v>0</v>
      </c>
      <c r="U5">
        <v>0</v>
      </c>
      <c r="V5">
        <v>0.27</v>
      </c>
      <c r="W5">
        <v>0</v>
      </c>
      <c r="X5">
        <v>74</v>
      </c>
      <c r="Y5">
        <v>0</v>
      </c>
      <c r="Z5">
        <v>0</v>
      </c>
      <c r="AA5">
        <v>56</v>
      </c>
      <c r="AB5">
        <v>0</v>
      </c>
      <c r="AC5">
        <v>0</v>
      </c>
      <c r="AD5">
        <v>0</v>
      </c>
      <c r="AE5">
        <v>39</v>
      </c>
      <c r="AF5">
        <v>0</v>
      </c>
      <c r="AG5">
        <v>0</v>
      </c>
      <c r="AH5">
        <v>0</v>
      </c>
      <c r="AI5">
        <v>0</v>
      </c>
      <c r="AJ5">
        <v>0</v>
      </c>
      <c r="AK5">
        <v>0</v>
      </c>
      <c r="AL5">
        <v>0</v>
      </c>
      <c r="AM5">
        <v>0</v>
      </c>
      <c r="AN5">
        <v>0</v>
      </c>
      <c r="AO5">
        <v>0</v>
      </c>
      <c r="AP5">
        <v>0</v>
      </c>
      <c r="AQ5">
        <v>0</v>
      </c>
      <c r="AR5">
        <v>0</v>
      </c>
      <c r="AS5">
        <v>0</v>
      </c>
      <c r="AT5">
        <v>0</v>
      </c>
      <c r="AU5">
        <v>6</v>
      </c>
      <c r="AV5">
        <v>0</v>
      </c>
      <c r="AW5">
        <v>0</v>
      </c>
      <c r="AX5">
        <v>0</v>
      </c>
      <c r="AY5">
        <v>6</v>
      </c>
      <c r="AZ5">
        <v>0</v>
      </c>
      <c r="BA5">
        <v>0</v>
      </c>
    </row>
    <row r="6" spans="1:53" x14ac:dyDescent="0.75">
      <c r="A6" t="s">
        <v>4</v>
      </c>
      <c r="B6" t="s">
        <v>136</v>
      </c>
      <c r="C6">
        <v>1036</v>
      </c>
      <c r="D6">
        <v>11476</v>
      </c>
      <c r="E6" t="s">
        <v>134</v>
      </c>
      <c r="F6">
        <v>165</v>
      </c>
      <c r="G6">
        <v>3932</v>
      </c>
      <c r="H6">
        <v>156</v>
      </c>
      <c r="I6">
        <v>4494</v>
      </c>
      <c r="J6">
        <v>236</v>
      </c>
      <c r="K6">
        <v>2923</v>
      </c>
      <c r="L6">
        <v>1779</v>
      </c>
      <c r="M6">
        <v>7249</v>
      </c>
      <c r="N6">
        <v>1292</v>
      </c>
      <c r="O6">
        <v>1740</v>
      </c>
      <c r="P6">
        <v>12351</v>
      </c>
      <c r="Q6">
        <v>4584</v>
      </c>
      <c r="R6">
        <v>0</v>
      </c>
      <c r="S6">
        <v>372</v>
      </c>
      <c r="T6">
        <v>2084</v>
      </c>
      <c r="U6">
        <v>2751</v>
      </c>
      <c r="V6">
        <v>589</v>
      </c>
      <c r="W6">
        <v>218</v>
      </c>
      <c r="X6">
        <v>5352</v>
      </c>
      <c r="Y6">
        <v>154</v>
      </c>
      <c r="Z6">
        <v>1275</v>
      </c>
      <c r="AA6">
        <v>3814</v>
      </c>
      <c r="AB6">
        <v>686</v>
      </c>
      <c r="AC6">
        <v>3925</v>
      </c>
      <c r="AD6">
        <v>53</v>
      </c>
      <c r="AE6">
        <v>93</v>
      </c>
      <c r="AF6" t="s">
        <v>134</v>
      </c>
      <c r="AG6">
        <v>1836</v>
      </c>
      <c r="AH6">
        <v>150</v>
      </c>
      <c r="AI6">
        <v>1513</v>
      </c>
      <c r="AJ6">
        <v>938</v>
      </c>
      <c r="AK6">
        <v>3922</v>
      </c>
      <c r="AL6">
        <v>4247</v>
      </c>
      <c r="AM6">
        <v>123</v>
      </c>
      <c r="AN6">
        <v>5688</v>
      </c>
      <c r="AO6">
        <v>2663</v>
      </c>
      <c r="AP6">
        <v>1962</v>
      </c>
      <c r="AQ6">
        <v>484</v>
      </c>
      <c r="AR6">
        <v>1738</v>
      </c>
      <c r="AS6" t="s">
        <v>134</v>
      </c>
      <c r="AT6">
        <v>1061</v>
      </c>
      <c r="AU6">
        <v>17648</v>
      </c>
      <c r="AV6">
        <v>972</v>
      </c>
      <c r="AW6">
        <v>0.13</v>
      </c>
      <c r="AX6">
        <v>1254</v>
      </c>
      <c r="AY6">
        <v>2089</v>
      </c>
      <c r="AZ6">
        <v>165</v>
      </c>
      <c r="BA6">
        <v>1104</v>
      </c>
    </row>
    <row r="7" spans="1:53" x14ac:dyDescent="0.75">
      <c r="A7" t="s">
        <v>5</v>
      </c>
      <c r="B7" t="s">
        <v>137</v>
      </c>
      <c r="C7">
        <v>0</v>
      </c>
      <c r="D7">
        <v>50</v>
      </c>
      <c r="E7">
        <v>0</v>
      </c>
      <c r="F7">
        <v>13</v>
      </c>
      <c r="G7">
        <v>0</v>
      </c>
      <c r="H7">
        <v>4</v>
      </c>
      <c r="I7">
        <v>0</v>
      </c>
      <c r="J7">
        <v>0</v>
      </c>
      <c r="K7">
        <v>0</v>
      </c>
      <c r="L7">
        <v>0</v>
      </c>
      <c r="M7">
        <v>111</v>
      </c>
      <c r="N7">
        <v>0</v>
      </c>
      <c r="O7">
        <v>0</v>
      </c>
      <c r="P7">
        <v>0.01</v>
      </c>
      <c r="Q7">
        <v>0</v>
      </c>
      <c r="R7">
        <v>0</v>
      </c>
      <c r="S7">
        <v>0</v>
      </c>
      <c r="T7">
        <v>25</v>
      </c>
      <c r="U7">
        <v>210</v>
      </c>
      <c r="V7">
        <v>0</v>
      </c>
      <c r="W7">
        <v>0</v>
      </c>
      <c r="X7">
        <v>120</v>
      </c>
      <c r="Y7">
        <v>0</v>
      </c>
      <c r="Z7">
        <v>0</v>
      </c>
      <c r="AA7">
        <v>120</v>
      </c>
      <c r="AB7">
        <v>0</v>
      </c>
      <c r="AC7">
        <v>0</v>
      </c>
      <c r="AD7">
        <v>0</v>
      </c>
      <c r="AE7">
        <v>1</v>
      </c>
      <c r="AF7">
        <v>0</v>
      </c>
      <c r="AG7">
        <v>0</v>
      </c>
      <c r="AH7">
        <v>0</v>
      </c>
      <c r="AI7">
        <v>11</v>
      </c>
      <c r="AJ7">
        <v>0</v>
      </c>
      <c r="AK7">
        <v>0</v>
      </c>
      <c r="AL7">
        <v>0</v>
      </c>
      <c r="AM7">
        <v>2</v>
      </c>
      <c r="AN7">
        <v>63</v>
      </c>
      <c r="AO7">
        <v>0</v>
      </c>
      <c r="AP7">
        <v>0</v>
      </c>
      <c r="AQ7">
        <v>0</v>
      </c>
      <c r="AR7">
        <v>0</v>
      </c>
      <c r="AS7">
        <v>0</v>
      </c>
      <c r="AT7">
        <v>1</v>
      </c>
      <c r="AU7">
        <v>132</v>
      </c>
      <c r="AV7">
        <v>0</v>
      </c>
      <c r="AW7">
        <v>0</v>
      </c>
      <c r="AX7">
        <v>19</v>
      </c>
      <c r="AY7">
        <v>0</v>
      </c>
      <c r="AZ7">
        <v>30</v>
      </c>
      <c r="BA7">
        <v>0</v>
      </c>
    </row>
    <row r="8" spans="1:53" x14ac:dyDescent="0.75">
      <c r="A8" t="s">
        <v>12</v>
      </c>
      <c r="B8" t="s">
        <v>131</v>
      </c>
      <c r="C8">
        <v>1103</v>
      </c>
      <c r="D8">
        <v>12651</v>
      </c>
      <c r="E8">
        <v>0</v>
      </c>
      <c r="F8">
        <v>175</v>
      </c>
      <c r="G8">
        <v>4222</v>
      </c>
      <c r="H8">
        <v>3585</v>
      </c>
      <c r="I8">
        <v>5646</v>
      </c>
      <c r="J8">
        <v>346</v>
      </c>
      <c r="K8">
        <v>3993</v>
      </c>
      <c r="L8">
        <v>2519</v>
      </c>
      <c r="M8">
        <v>7389</v>
      </c>
      <c r="N8">
        <v>2632</v>
      </c>
      <c r="O8">
        <v>1740</v>
      </c>
      <c r="P8">
        <v>13193.01</v>
      </c>
      <c r="Q8">
        <v>5167.22</v>
      </c>
      <c r="R8">
        <v>519</v>
      </c>
      <c r="S8">
        <v>372</v>
      </c>
      <c r="T8">
        <v>4264</v>
      </c>
      <c r="U8">
        <v>6283</v>
      </c>
      <c r="V8">
        <v>1479.27</v>
      </c>
      <c r="W8">
        <v>1316</v>
      </c>
      <c r="X8">
        <v>5660</v>
      </c>
      <c r="Y8">
        <v>192</v>
      </c>
      <c r="Z8">
        <v>1328</v>
      </c>
      <c r="AA8">
        <v>5595</v>
      </c>
      <c r="AB8">
        <v>1432</v>
      </c>
      <c r="AC8">
        <v>4056.13</v>
      </c>
      <c r="AD8">
        <v>2796</v>
      </c>
      <c r="AE8">
        <v>1148</v>
      </c>
      <c r="AF8">
        <v>1225</v>
      </c>
      <c r="AG8">
        <v>1947.3</v>
      </c>
      <c r="AH8">
        <v>269</v>
      </c>
      <c r="AI8">
        <v>1538</v>
      </c>
      <c r="AJ8">
        <v>1808</v>
      </c>
      <c r="AK8">
        <v>4076</v>
      </c>
      <c r="AL8">
        <v>4890</v>
      </c>
      <c r="AM8">
        <v>2121</v>
      </c>
      <c r="AN8">
        <v>8086</v>
      </c>
      <c r="AO8">
        <v>2859.47</v>
      </c>
      <c r="AP8">
        <v>1962</v>
      </c>
      <c r="AQ8">
        <v>503</v>
      </c>
      <c r="AR8">
        <v>2571</v>
      </c>
      <c r="AS8">
        <v>80</v>
      </c>
      <c r="AT8">
        <v>2270</v>
      </c>
      <c r="AU8">
        <v>22006</v>
      </c>
      <c r="AV8">
        <v>2440</v>
      </c>
      <c r="AW8">
        <v>0.13</v>
      </c>
      <c r="AX8">
        <v>1712</v>
      </c>
      <c r="AY8">
        <v>3367</v>
      </c>
      <c r="AZ8">
        <v>2234</v>
      </c>
      <c r="BA8">
        <v>4139</v>
      </c>
    </row>
    <row r="9" spans="1:53" x14ac:dyDescent="0.75">
      <c r="A9" t="s">
        <v>138</v>
      </c>
      <c r="B9" t="s">
        <v>139</v>
      </c>
      <c r="C9">
        <v>996</v>
      </c>
      <c r="D9">
        <v>6221</v>
      </c>
      <c r="E9">
        <v>0</v>
      </c>
      <c r="F9">
        <v>0</v>
      </c>
      <c r="G9">
        <v>2487</v>
      </c>
      <c r="H9">
        <v>0</v>
      </c>
      <c r="I9">
        <v>3189</v>
      </c>
      <c r="J9">
        <v>0</v>
      </c>
      <c r="K9">
        <v>2683</v>
      </c>
      <c r="L9">
        <v>1203</v>
      </c>
      <c r="M9">
        <v>1520</v>
      </c>
      <c r="N9">
        <v>0</v>
      </c>
      <c r="O9">
        <v>1361</v>
      </c>
      <c r="P9">
        <v>2260</v>
      </c>
      <c r="Q9">
        <v>2181</v>
      </c>
      <c r="R9">
        <v>0</v>
      </c>
      <c r="S9">
        <v>0</v>
      </c>
      <c r="T9">
        <v>7321</v>
      </c>
      <c r="U9">
        <v>0</v>
      </c>
      <c r="V9">
        <v>0</v>
      </c>
      <c r="W9">
        <v>761</v>
      </c>
      <c r="X9">
        <v>949</v>
      </c>
      <c r="Y9">
        <v>0</v>
      </c>
      <c r="Z9">
        <v>0</v>
      </c>
      <c r="AA9">
        <v>2317</v>
      </c>
      <c r="AB9">
        <v>1189</v>
      </c>
      <c r="AC9">
        <v>964</v>
      </c>
      <c r="AD9">
        <v>832</v>
      </c>
      <c r="AE9">
        <v>0</v>
      </c>
      <c r="AF9">
        <v>534</v>
      </c>
      <c r="AG9">
        <v>0</v>
      </c>
      <c r="AH9">
        <v>838</v>
      </c>
      <c r="AI9">
        <v>2398</v>
      </c>
      <c r="AJ9">
        <v>0</v>
      </c>
      <c r="AK9">
        <v>2186</v>
      </c>
      <c r="AL9">
        <v>2739</v>
      </c>
      <c r="AM9">
        <v>0</v>
      </c>
      <c r="AN9">
        <v>982</v>
      </c>
      <c r="AO9">
        <v>0</v>
      </c>
      <c r="AP9">
        <v>0</v>
      </c>
      <c r="AQ9">
        <v>0</v>
      </c>
      <c r="AR9">
        <v>4546</v>
      </c>
      <c r="AS9">
        <v>0</v>
      </c>
      <c r="AT9">
        <v>3151</v>
      </c>
      <c r="AU9">
        <v>3424</v>
      </c>
      <c r="AV9">
        <v>0</v>
      </c>
      <c r="AW9">
        <v>0</v>
      </c>
      <c r="AX9">
        <v>775</v>
      </c>
      <c r="AY9">
        <v>801</v>
      </c>
      <c r="AZ9">
        <v>0</v>
      </c>
      <c r="BA9">
        <v>0</v>
      </c>
    </row>
    <row r="10" spans="1:53" x14ac:dyDescent="0.75">
      <c r="A10" t="s">
        <v>6</v>
      </c>
      <c r="B10" t="s">
        <v>140</v>
      </c>
      <c r="C10">
        <v>132</v>
      </c>
      <c r="D10">
        <v>252</v>
      </c>
      <c r="E10">
        <v>0</v>
      </c>
      <c r="F10">
        <v>0</v>
      </c>
      <c r="G10">
        <v>111</v>
      </c>
      <c r="H10">
        <v>134</v>
      </c>
      <c r="I10">
        <v>1033</v>
      </c>
      <c r="J10">
        <v>124</v>
      </c>
      <c r="K10">
        <v>358</v>
      </c>
      <c r="L10">
        <v>344</v>
      </c>
      <c r="M10">
        <v>1582</v>
      </c>
      <c r="N10">
        <v>116</v>
      </c>
      <c r="O10">
        <v>38</v>
      </c>
      <c r="P10">
        <v>19</v>
      </c>
      <c r="Q10">
        <v>307</v>
      </c>
      <c r="R10">
        <v>11</v>
      </c>
      <c r="S10">
        <v>560</v>
      </c>
      <c r="T10" t="s">
        <v>134</v>
      </c>
      <c r="U10">
        <v>32</v>
      </c>
      <c r="V10">
        <v>81</v>
      </c>
      <c r="W10">
        <v>1</v>
      </c>
      <c r="X10">
        <v>85</v>
      </c>
      <c r="Y10">
        <v>205</v>
      </c>
      <c r="Z10">
        <v>89</v>
      </c>
      <c r="AA10">
        <v>98</v>
      </c>
      <c r="AB10">
        <v>50</v>
      </c>
      <c r="AC10">
        <v>0</v>
      </c>
      <c r="AD10">
        <v>130</v>
      </c>
      <c r="AE10">
        <v>665</v>
      </c>
      <c r="AF10">
        <v>82</v>
      </c>
      <c r="AG10">
        <v>84</v>
      </c>
      <c r="AH10">
        <v>88</v>
      </c>
      <c r="AI10">
        <v>1</v>
      </c>
      <c r="AJ10" t="s">
        <v>134</v>
      </c>
      <c r="AK10">
        <v>2168</v>
      </c>
      <c r="AL10">
        <v>462</v>
      </c>
      <c r="AM10">
        <v>142</v>
      </c>
      <c r="AN10">
        <v>45</v>
      </c>
      <c r="AO10">
        <v>220</v>
      </c>
      <c r="AP10">
        <v>2220</v>
      </c>
      <c r="AQ10" t="s">
        <v>134</v>
      </c>
      <c r="AR10">
        <v>221</v>
      </c>
      <c r="AS10">
        <v>348</v>
      </c>
      <c r="AT10">
        <v>856</v>
      </c>
      <c r="AU10">
        <v>105</v>
      </c>
      <c r="AV10">
        <v>33</v>
      </c>
      <c r="AW10">
        <v>89</v>
      </c>
      <c r="AX10">
        <v>5015</v>
      </c>
      <c r="AY10">
        <v>163</v>
      </c>
      <c r="AZ10">
        <v>54</v>
      </c>
      <c r="BA10">
        <v>371</v>
      </c>
    </row>
    <row r="11" spans="1:53" x14ac:dyDescent="0.75">
      <c r="A11" t="s">
        <v>7</v>
      </c>
      <c r="B11" t="s">
        <v>141</v>
      </c>
      <c r="C11">
        <v>61</v>
      </c>
      <c r="D11">
        <v>394</v>
      </c>
      <c r="E11">
        <v>0</v>
      </c>
      <c r="F11">
        <v>0.35</v>
      </c>
      <c r="G11">
        <v>5</v>
      </c>
      <c r="H11">
        <v>253</v>
      </c>
      <c r="I11">
        <v>0</v>
      </c>
      <c r="J11">
        <v>15</v>
      </c>
      <c r="K11">
        <v>145</v>
      </c>
      <c r="L11">
        <v>0</v>
      </c>
      <c r="M11">
        <v>1305</v>
      </c>
      <c r="N11">
        <v>1464</v>
      </c>
      <c r="O11">
        <v>1</v>
      </c>
      <c r="P11">
        <v>0</v>
      </c>
      <c r="Q11">
        <v>0</v>
      </c>
      <c r="R11">
        <v>66</v>
      </c>
      <c r="S11">
        <v>290</v>
      </c>
      <c r="T11">
        <v>2346</v>
      </c>
      <c r="U11">
        <v>969</v>
      </c>
      <c r="V11">
        <v>4276</v>
      </c>
      <c r="W11">
        <v>2475</v>
      </c>
      <c r="X11">
        <v>0</v>
      </c>
      <c r="Y11">
        <v>245</v>
      </c>
      <c r="Z11">
        <v>22</v>
      </c>
      <c r="AA11">
        <v>957</v>
      </c>
      <c r="AB11">
        <v>1473</v>
      </c>
      <c r="AC11">
        <v>0</v>
      </c>
      <c r="AD11">
        <v>720</v>
      </c>
      <c r="AE11">
        <v>573</v>
      </c>
      <c r="AF11">
        <v>1263</v>
      </c>
      <c r="AG11">
        <v>26</v>
      </c>
      <c r="AH11">
        <v>30</v>
      </c>
      <c r="AI11">
        <v>2</v>
      </c>
      <c r="AJ11">
        <v>1357</v>
      </c>
      <c r="AK11">
        <v>568</v>
      </c>
      <c r="AL11">
        <v>56</v>
      </c>
      <c r="AM11">
        <v>1556</v>
      </c>
      <c r="AN11">
        <v>338</v>
      </c>
      <c r="AO11">
        <v>3407</v>
      </c>
      <c r="AP11">
        <v>948</v>
      </c>
      <c r="AQ11">
        <v>18</v>
      </c>
      <c r="AR11">
        <v>0</v>
      </c>
      <c r="AS11">
        <v>996</v>
      </c>
      <c r="AT11" t="s">
        <v>134</v>
      </c>
      <c r="AU11">
        <v>11153</v>
      </c>
      <c r="AV11">
        <v>70</v>
      </c>
      <c r="AW11">
        <v>30</v>
      </c>
      <c r="AX11">
        <v>947</v>
      </c>
      <c r="AY11">
        <v>197</v>
      </c>
      <c r="AZ11">
        <v>995</v>
      </c>
      <c r="BA11">
        <v>0</v>
      </c>
    </row>
    <row r="12" spans="1:53" x14ac:dyDescent="0.75">
      <c r="A12" t="s">
        <v>8</v>
      </c>
      <c r="B12" t="s">
        <v>142</v>
      </c>
      <c r="C12">
        <v>23</v>
      </c>
      <c r="D12">
        <v>126</v>
      </c>
      <c r="E12">
        <v>4</v>
      </c>
      <c r="F12" t="s">
        <v>134</v>
      </c>
      <c r="G12">
        <v>264</v>
      </c>
      <c r="H12" t="s">
        <v>134</v>
      </c>
      <c r="I12">
        <v>261</v>
      </c>
      <c r="J12">
        <v>3</v>
      </c>
      <c r="K12">
        <v>16</v>
      </c>
      <c r="L12">
        <v>65</v>
      </c>
      <c r="M12">
        <v>399</v>
      </c>
      <c r="N12">
        <v>12</v>
      </c>
      <c r="O12">
        <v>47</v>
      </c>
      <c r="P12">
        <v>297</v>
      </c>
      <c r="Q12">
        <v>396</v>
      </c>
      <c r="R12">
        <v>22</v>
      </c>
      <c r="S12">
        <v>35</v>
      </c>
      <c r="T12">
        <v>22</v>
      </c>
      <c r="U12">
        <v>31</v>
      </c>
      <c r="V12">
        <v>16</v>
      </c>
      <c r="W12" t="s">
        <v>134</v>
      </c>
      <c r="X12">
        <v>166</v>
      </c>
      <c r="Y12">
        <v>141</v>
      </c>
      <c r="Z12">
        <v>77</v>
      </c>
      <c r="AA12">
        <v>173</v>
      </c>
      <c r="AB12">
        <v>90</v>
      </c>
      <c r="AC12">
        <v>101</v>
      </c>
      <c r="AD12">
        <v>8</v>
      </c>
      <c r="AE12" t="s">
        <v>134</v>
      </c>
      <c r="AF12">
        <v>6</v>
      </c>
      <c r="AG12" t="s">
        <v>134</v>
      </c>
      <c r="AH12">
        <v>70</v>
      </c>
      <c r="AI12">
        <v>48</v>
      </c>
      <c r="AJ12" t="s">
        <v>134</v>
      </c>
      <c r="AK12">
        <v>125</v>
      </c>
      <c r="AL12">
        <v>130</v>
      </c>
      <c r="AM12" t="s">
        <v>134</v>
      </c>
      <c r="AN12">
        <v>28</v>
      </c>
      <c r="AO12">
        <v>25</v>
      </c>
      <c r="AP12">
        <v>78</v>
      </c>
      <c r="AQ12">
        <v>19</v>
      </c>
      <c r="AR12">
        <v>170</v>
      </c>
      <c r="AS12" t="s">
        <v>134</v>
      </c>
      <c r="AT12">
        <v>30</v>
      </c>
      <c r="AU12">
        <v>97</v>
      </c>
      <c r="AV12" t="s">
        <v>134</v>
      </c>
      <c r="AW12">
        <v>45</v>
      </c>
      <c r="AX12">
        <v>106</v>
      </c>
      <c r="AY12">
        <v>86</v>
      </c>
      <c r="AZ12">
        <v>0</v>
      </c>
      <c r="BA12">
        <v>28</v>
      </c>
    </row>
    <row r="13" spans="1:53" x14ac:dyDescent="0.75">
      <c r="A13" t="s">
        <v>9</v>
      </c>
      <c r="B13" t="s">
        <v>143</v>
      </c>
      <c r="C13">
        <v>0</v>
      </c>
      <c r="D13">
        <v>0</v>
      </c>
      <c r="E13">
        <v>0</v>
      </c>
      <c r="F13">
        <v>0</v>
      </c>
      <c r="G13">
        <v>0</v>
      </c>
      <c r="H13">
        <v>0</v>
      </c>
      <c r="I13">
        <v>0</v>
      </c>
      <c r="J13">
        <v>0</v>
      </c>
      <c r="K13">
        <v>0</v>
      </c>
      <c r="L13">
        <v>0</v>
      </c>
      <c r="M13">
        <v>898</v>
      </c>
      <c r="N13">
        <v>0</v>
      </c>
      <c r="O13">
        <v>0</v>
      </c>
      <c r="P13">
        <v>0</v>
      </c>
      <c r="Q13">
        <v>0</v>
      </c>
      <c r="R13">
        <v>15</v>
      </c>
      <c r="S13">
        <v>7</v>
      </c>
      <c r="T13">
        <v>0</v>
      </c>
      <c r="U13">
        <v>0</v>
      </c>
      <c r="V13">
        <v>0</v>
      </c>
      <c r="W13">
        <v>0</v>
      </c>
      <c r="X13">
        <v>0</v>
      </c>
      <c r="Y13">
        <v>0</v>
      </c>
      <c r="Z13">
        <v>0</v>
      </c>
      <c r="AA13">
        <v>0</v>
      </c>
      <c r="AB13">
        <v>0</v>
      </c>
      <c r="AC13">
        <v>0</v>
      </c>
      <c r="AD13">
        <v>0</v>
      </c>
      <c r="AE13">
        <v>0</v>
      </c>
      <c r="AF13">
        <v>0</v>
      </c>
      <c r="AG13">
        <v>342</v>
      </c>
      <c r="AH13">
        <v>0</v>
      </c>
      <c r="AI13">
        <v>0</v>
      </c>
      <c r="AJ13">
        <v>3</v>
      </c>
      <c r="AK13">
        <v>0</v>
      </c>
      <c r="AL13">
        <v>0</v>
      </c>
      <c r="AM13">
        <v>0</v>
      </c>
      <c r="AN13">
        <v>0</v>
      </c>
      <c r="AO13">
        <v>0</v>
      </c>
      <c r="AP13">
        <v>16</v>
      </c>
      <c r="AQ13">
        <v>0</v>
      </c>
      <c r="AR13">
        <v>0</v>
      </c>
      <c r="AS13">
        <v>0</v>
      </c>
      <c r="AT13">
        <v>0</v>
      </c>
      <c r="AU13">
        <v>0</v>
      </c>
      <c r="AV13">
        <v>35</v>
      </c>
      <c r="AW13">
        <v>0</v>
      </c>
      <c r="AX13">
        <v>0</v>
      </c>
      <c r="AY13">
        <v>0</v>
      </c>
      <c r="AZ13">
        <v>0</v>
      </c>
      <c r="BA13">
        <v>0</v>
      </c>
    </row>
    <row r="14" spans="1:53" x14ac:dyDescent="0.75">
      <c r="A14" t="s">
        <v>10</v>
      </c>
      <c r="B14" t="s">
        <v>144</v>
      </c>
      <c r="C14">
        <v>150</v>
      </c>
      <c r="D14">
        <v>83</v>
      </c>
      <c r="E14" t="s">
        <v>134</v>
      </c>
      <c r="F14">
        <v>21</v>
      </c>
      <c r="G14">
        <v>327</v>
      </c>
      <c r="H14">
        <v>3</v>
      </c>
      <c r="I14" t="s">
        <v>134</v>
      </c>
      <c r="J14" t="s">
        <v>134</v>
      </c>
      <c r="K14">
        <v>727</v>
      </c>
      <c r="L14">
        <v>60</v>
      </c>
      <c r="M14">
        <v>3866</v>
      </c>
      <c r="N14">
        <v>288</v>
      </c>
      <c r="O14">
        <v>103</v>
      </c>
      <c r="P14">
        <v>1275</v>
      </c>
      <c r="Q14">
        <v>500</v>
      </c>
      <c r="R14">
        <v>131</v>
      </c>
      <c r="S14">
        <v>60</v>
      </c>
      <c r="T14">
        <v>205</v>
      </c>
      <c r="U14">
        <v>108</v>
      </c>
      <c r="V14">
        <v>54</v>
      </c>
      <c r="W14">
        <v>12</v>
      </c>
      <c r="X14">
        <v>38</v>
      </c>
      <c r="Y14">
        <v>65</v>
      </c>
      <c r="Z14">
        <v>308</v>
      </c>
      <c r="AA14">
        <v>89</v>
      </c>
      <c r="AB14">
        <v>139</v>
      </c>
      <c r="AC14">
        <v>37</v>
      </c>
      <c r="AD14">
        <v>53</v>
      </c>
      <c r="AE14">
        <v>6</v>
      </c>
      <c r="AF14">
        <v>8</v>
      </c>
      <c r="AG14">
        <v>664</v>
      </c>
      <c r="AH14" t="s">
        <v>134</v>
      </c>
      <c r="AI14">
        <v>331</v>
      </c>
      <c r="AJ14">
        <v>166</v>
      </c>
      <c r="AK14">
        <v>386</v>
      </c>
      <c r="AL14">
        <v>713</v>
      </c>
      <c r="AM14">
        <v>0.12</v>
      </c>
      <c r="AN14">
        <v>78</v>
      </c>
      <c r="AO14">
        <v>99</v>
      </c>
      <c r="AP14">
        <v>117</v>
      </c>
      <c r="AQ14">
        <v>64</v>
      </c>
      <c r="AR14">
        <v>189</v>
      </c>
      <c r="AS14" t="s">
        <v>134</v>
      </c>
      <c r="AT14">
        <v>46</v>
      </c>
      <c r="AU14">
        <v>1541</v>
      </c>
      <c r="AV14">
        <v>294</v>
      </c>
      <c r="AW14">
        <v>25</v>
      </c>
      <c r="AX14">
        <v>50</v>
      </c>
      <c r="AY14">
        <v>95</v>
      </c>
      <c r="AZ14">
        <v>12</v>
      </c>
      <c r="BA14">
        <v>17</v>
      </c>
    </row>
    <row r="15" spans="1:53" x14ac:dyDescent="0.75">
      <c r="A15" t="s">
        <v>115</v>
      </c>
      <c r="B15" t="s">
        <v>145</v>
      </c>
      <c r="C15">
        <v>0</v>
      </c>
      <c r="D15">
        <v>0</v>
      </c>
      <c r="E15">
        <v>0</v>
      </c>
      <c r="F15">
        <v>0</v>
      </c>
      <c r="G15">
        <v>0</v>
      </c>
      <c r="H15">
        <v>0</v>
      </c>
      <c r="I15">
        <v>0</v>
      </c>
      <c r="J15">
        <v>0</v>
      </c>
      <c r="K15">
        <v>33</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366</v>
      </c>
      <c r="D16">
        <v>855</v>
      </c>
      <c r="E16">
        <v>4</v>
      </c>
      <c r="F16">
        <v>21.35</v>
      </c>
      <c r="G16">
        <v>707</v>
      </c>
      <c r="H16">
        <v>390</v>
      </c>
      <c r="I16">
        <v>1294</v>
      </c>
      <c r="J16">
        <v>142</v>
      </c>
      <c r="K16">
        <v>1279</v>
      </c>
      <c r="L16">
        <v>469</v>
      </c>
      <c r="M16">
        <v>8121</v>
      </c>
      <c r="N16">
        <v>1880</v>
      </c>
      <c r="O16">
        <v>189</v>
      </c>
      <c r="P16">
        <v>1591</v>
      </c>
      <c r="Q16">
        <v>1203</v>
      </c>
      <c r="R16">
        <v>245</v>
      </c>
      <c r="S16">
        <v>952</v>
      </c>
      <c r="T16">
        <v>2573</v>
      </c>
      <c r="U16">
        <v>1140</v>
      </c>
      <c r="V16">
        <v>4427</v>
      </c>
      <c r="W16">
        <v>2488</v>
      </c>
      <c r="X16">
        <v>289</v>
      </c>
      <c r="Y16">
        <v>656</v>
      </c>
      <c r="Z16">
        <v>496</v>
      </c>
      <c r="AA16">
        <v>1317</v>
      </c>
      <c r="AB16">
        <v>1752</v>
      </c>
      <c r="AC16">
        <v>138</v>
      </c>
      <c r="AD16">
        <v>911</v>
      </c>
      <c r="AE16">
        <v>1244</v>
      </c>
      <c r="AF16">
        <v>1359</v>
      </c>
      <c r="AG16">
        <v>1121</v>
      </c>
      <c r="AH16">
        <v>188</v>
      </c>
      <c r="AI16">
        <v>382</v>
      </c>
      <c r="AJ16">
        <v>1526</v>
      </c>
      <c r="AK16">
        <v>3247</v>
      </c>
      <c r="AL16">
        <v>1361</v>
      </c>
      <c r="AM16">
        <v>1698.12</v>
      </c>
      <c r="AN16">
        <v>489</v>
      </c>
      <c r="AO16">
        <v>3751</v>
      </c>
      <c r="AP16">
        <v>3379</v>
      </c>
      <c r="AQ16">
        <v>101</v>
      </c>
      <c r="AR16">
        <v>580</v>
      </c>
      <c r="AS16">
        <v>1344</v>
      </c>
      <c r="AT16">
        <v>932</v>
      </c>
      <c r="AU16">
        <v>12896</v>
      </c>
      <c r="AV16">
        <v>432</v>
      </c>
      <c r="AW16">
        <v>189</v>
      </c>
      <c r="AX16">
        <v>6118</v>
      </c>
      <c r="AY16">
        <v>541</v>
      </c>
      <c r="AZ16">
        <v>1061</v>
      </c>
      <c r="BA16">
        <v>416</v>
      </c>
    </row>
    <row r="17" spans="1:53" x14ac:dyDescent="0.75">
      <c r="A17" t="s">
        <v>14</v>
      </c>
      <c r="B17" t="s">
        <v>146</v>
      </c>
      <c r="C17">
        <v>23</v>
      </c>
      <c r="D17">
        <v>66</v>
      </c>
      <c r="E17">
        <v>0</v>
      </c>
      <c r="F17">
        <v>0</v>
      </c>
      <c r="G17">
        <v>37</v>
      </c>
      <c r="H17">
        <v>-1</v>
      </c>
      <c r="I17">
        <v>0</v>
      </c>
      <c r="J17">
        <v>-0.17</v>
      </c>
      <c r="K17">
        <v>-2</v>
      </c>
      <c r="L17">
        <v>0.5</v>
      </c>
      <c r="M17">
        <v>-1</v>
      </c>
      <c r="N17">
        <v>3</v>
      </c>
      <c r="O17">
        <v>33</v>
      </c>
      <c r="P17">
        <v>211</v>
      </c>
      <c r="Q17">
        <v>4</v>
      </c>
      <c r="R17">
        <v>15</v>
      </c>
      <c r="S17">
        <v>5</v>
      </c>
      <c r="T17">
        <v>21</v>
      </c>
      <c r="U17">
        <v>36</v>
      </c>
      <c r="V17">
        <v>0</v>
      </c>
      <c r="W17">
        <v>0</v>
      </c>
      <c r="X17">
        <v>23</v>
      </c>
      <c r="Y17">
        <v>21</v>
      </c>
      <c r="Z17">
        <v>73</v>
      </c>
      <c r="AA17">
        <v>10</v>
      </c>
      <c r="AB17">
        <v>21</v>
      </c>
      <c r="AC17">
        <v>0</v>
      </c>
      <c r="AD17">
        <v>0</v>
      </c>
      <c r="AE17">
        <v>17</v>
      </c>
      <c r="AF17">
        <v>0</v>
      </c>
      <c r="AG17">
        <v>1</v>
      </c>
      <c r="AH17">
        <v>4</v>
      </c>
      <c r="AI17">
        <v>34</v>
      </c>
      <c r="AJ17">
        <v>-0.1</v>
      </c>
      <c r="AK17">
        <v>59</v>
      </c>
      <c r="AL17">
        <v>14</v>
      </c>
      <c r="AM17">
        <v>3</v>
      </c>
      <c r="AN17">
        <v>1</v>
      </c>
      <c r="AO17">
        <v>-1</v>
      </c>
      <c r="AP17">
        <v>3</v>
      </c>
      <c r="AQ17">
        <v>0</v>
      </c>
      <c r="AR17">
        <v>3</v>
      </c>
      <c r="AS17">
        <v>0</v>
      </c>
      <c r="AT17">
        <v>0.15</v>
      </c>
      <c r="AU17">
        <v>34</v>
      </c>
      <c r="AV17">
        <v>13</v>
      </c>
      <c r="AW17">
        <v>0.41</v>
      </c>
      <c r="AX17">
        <v>5</v>
      </c>
      <c r="AY17">
        <v>2</v>
      </c>
      <c r="AZ17">
        <v>7</v>
      </c>
      <c r="BA17">
        <v>6</v>
      </c>
    </row>
    <row r="18" spans="1:53" x14ac:dyDescent="0.75">
      <c r="A18" t="s">
        <v>147</v>
      </c>
      <c r="B18" t="s">
        <v>131</v>
      </c>
      <c r="C18">
        <v>2488</v>
      </c>
      <c r="D18">
        <v>19793</v>
      </c>
      <c r="E18">
        <v>4</v>
      </c>
      <c r="F18">
        <v>196.35</v>
      </c>
      <c r="G18">
        <v>7453</v>
      </c>
      <c r="H18">
        <v>3974</v>
      </c>
      <c r="I18">
        <v>10129</v>
      </c>
      <c r="J18">
        <v>487.83000000000004</v>
      </c>
      <c r="K18">
        <v>7953</v>
      </c>
      <c r="L18">
        <v>4191.5</v>
      </c>
      <c r="M18">
        <v>17029</v>
      </c>
      <c r="N18">
        <v>4515</v>
      </c>
      <c r="O18">
        <v>3323</v>
      </c>
      <c r="P18">
        <v>17255.010000000002</v>
      </c>
      <c r="Q18">
        <v>8555.2200000000012</v>
      </c>
      <c r="R18">
        <v>779</v>
      </c>
      <c r="S18">
        <v>1329</v>
      </c>
      <c r="T18">
        <v>14179</v>
      </c>
      <c r="U18">
        <v>7459</v>
      </c>
      <c r="V18">
        <v>5906.27</v>
      </c>
      <c r="W18">
        <v>4565</v>
      </c>
      <c r="X18">
        <v>6921</v>
      </c>
      <c r="Y18">
        <v>869</v>
      </c>
      <c r="Z18">
        <v>1897</v>
      </c>
      <c r="AA18">
        <v>9239</v>
      </c>
      <c r="AB18">
        <v>4394</v>
      </c>
      <c r="AC18">
        <v>5158.13</v>
      </c>
      <c r="AD18">
        <v>4539</v>
      </c>
      <c r="AE18">
        <v>2409</v>
      </c>
      <c r="AF18">
        <v>3118</v>
      </c>
      <c r="AG18">
        <v>3069.3</v>
      </c>
      <c r="AH18">
        <v>1299</v>
      </c>
      <c r="AI18">
        <v>4352</v>
      </c>
      <c r="AJ18">
        <v>3333.9</v>
      </c>
      <c r="AK18">
        <v>9568</v>
      </c>
      <c r="AL18">
        <v>9004</v>
      </c>
      <c r="AM18">
        <v>3822.12</v>
      </c>
      <c r="AN18">
        <v>9558</v>
      </c>
      <c r="AO18">
        <v>6609.4699999999993</v>
      </c>
      <c r="AP18">
        <v>5344</v>
      </c>
      <c r="AQ18">
        <v>604</v>
      </c>
      <c r="AR18">
        <v>7700</v>
      </c>
      <c r="AS18">
        <v>1424</v>
      </c>
      <c r="AT18">
        <v>6353.15</v>
      </c>
      <c r="AU18">
        <v>38360</v>
      </c>
      <c r="AV18">
        <v>2885</v>
      </c>
      <c r="AW18">
        <v>189.54</v>
      </c>
      <c r="AX18">
        <v>8610</v>
      </c>
      <c r="AY18">
        <v>4711</v>
      </c>
      <c r="AZ18">
        <v>3302</v>
      </c>
      <c r="BA18">
        <v>4561</v>
      </c>
    </row>
    <row r="19" spans="1:53" x14ac:dyDescent="0.75">
      <c r="A19" t="s">
        <v>148</v>
      </c>
      <c r="B19" t="s">
        <v>131</v>
      </c>
      <c r="C19">
        <v>8.0321285140561027E-4</v>
      </c>
      <c r="D19">
        <v>2.6341117471253561E-3</v>
      </c>
      <c r="E19">
        <v>0.7142857142857143</v>
      </c>
      <c r="F19">
        <v>3.2758620689655182E-2</v>
      </c>
      <c r="G19">
        <v>5.5315704263356746E-3</v>
      </c>
      <c r="H19">
        <v>2.5157232704398069E-4</v>
      </c>
      <c r="I19">
        <v>0</v>
      </c>
      <c r="J19">
        <v>2.3926380368097799E-3</v>
      </c>
      <c r="K19">
        <v>1.2572290671364339E-4</v>
      </c>
      <c r="L19">
        <v>7.2240644244433438E-3</v>
      </c>
      <c r="M19">
        <v>8.5880123193555757E-3</v>
      </c>
      <c r="N19">
        <v>1.3306719893546592E-3</v>
      </c>
      <c r="O19">
        <v>6.5769805680119253E-3</v>
      </c>
      <c r="P19">
        <v>5.7371349095891588E-5</v>
      </c>
      <c r="Q19">
        <v>2.3690685413007007E-3</v>
      </c>
      <c r="R19">
        <v>1.2853470437017567E-3</v>
      </c>
      <c r="S19">
        <v>7.5187969924817022E-4</v>
      </c>
      <c r="T19">
        <v>3.5250987027635183E-4</v>
      </c>
      <c r="U19">
        <v>2.68204371731251E-4</v>
      </c>
      <c r="V19">
        <v>1.2358219062125197E-4</v>
      </c>
      <c r="W19">
        <v>1.094091903719896E-3</v>
      </c>
      <c r="X19">
        <v>1.4446691707603598E-4</v>
      </c>
      <c r="Y19">
        <v>0</v>
      </c>
      <c r="Z19">
        <v>1.5524625267665959E-2</v>
      </c>
      <c r="AA19">
        <v>6.20779786538872E-3</v>
      </c>
      <c r="AB19">
        <v>1.5905476028175158E-3</v>
      </c>
      <c r="AC19">
        <v>2.1911964320353583E-4</v>
      </c>
      <c r="AD19">
        <v>4.4043162299056693E-4</v>
      </c>
      <c r="AE19">
        <v>8.2953131480711928E-4</v>
      </c>
      <c r="AF19">
        <v>1.1414077362079889E-2</v>
      </c>
      <c r="AG19">
        <v>2.1781534460337815E-3</v>
      </c>
      <c r="AH19">
        <v>0</v>
      </c>
      <c r="AI19">
        <v>1.8416206261511192E-3</v>
      </c>
      <c r="AJ19">
        <v>3.3183856502242426E-3</v>
      </c>
      <c r="AK19">
        <v>1.4653548252041571E-3</v>
      </c>
      <c r="AL19">
        <v>8.8770528184645148E-4</v>
      </c>
      <c r="AM19">
        <v>0</v>
      </c>
      <c r="AN19">
        <v>7.3183481442762321E-4</v>
      </c>
      <c r="AO19">
        <v>6.7676003027994369E-4</v>
      </c>
      <c r="AP19">
        <v>0</v>
      </c>
      <c r="AQ19">
        <v>1.6528925619834212E-3</v>
      </c>
      <c r="AR19">
        <v>6.5359477124182774E-3</v>
      </c>
      <c r="AS19">
        <v>3.5883547731888954E-2</v>
      </c>
      <c r="AT19">
        <v>6.0411718131432313E-3</v>
      </c>
      <c r="AU19">
        <v>2.6062027625750606E-4</v>
      </c>
      <c r="AV19">
        <v>2.0754064337599187E-3</v>
      </c>
      <c r="AW19">
        <v>2.4210526315789904E-3</v>
      </c>
      <c r="AX19">
        <v>1.1615750958293702E-4</v>
      </c>
      <c r="AY19">
        <v>2.1231422505296749E-4</v>
      </c>
      <c r="AZ19">
        <v>3.0293850348384055E-4</v>
      </c>
      <c r="BA19">
        <v>2.192982456139525E-4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4532</v>
      </c>
      <c r="D22">
        <v>11305</v>
      </c>
      <c r="E22">
        <v>773</v>
      </c>
      <c r="F22">
        <v>874</v>
      </c>
      <c r="G22">
        <v>9958</v>
      </c>
      <c r="H22">
        <v>2588</v>
      </c>
      <c r="I22">
        <v>6319</v>
      </c>
      <c r="J22">
        <v>499</v>
      </c>
      <c r="K22">
        <v>5475</v>
      </c>
      <c r="L22">
        <v>3895</v>
      </c>
      <c r="M22">
        <v>17341</v>
      </c>
      <c r="N22">
        <v>4312</v>
      </c>
      <c r="O22">
        <v>2085</v>
      </c>
      <c r="P22">
        <v>17620</v>
      </c>
      <c r="Q22">
        <v>10166</v>
      </c>
      <c r="R22">
        <v>645</v>
      </c>
      <c r="S22">
        <v>2040</v>
      </c>
      <c r="T22">
        <v>10124</v>
      </c>
      <c r="U22">
        <v>7673</v>
      </c>
      <c r="V22">
        <v>4409</v>
      </c>
      <c r="W22">
        <v>2926</v>
      </c>
      <c r="X22">
        <v>7139</v>
      </c>
      <c r="Y22">
        <v>1092</v>
      </c>
      <c r="Z22">
        <v>4065</v>
      </c>
      <c r="AA22">
        <v>7527</v>
      </c>
      <c r="AB22">
        <v>5312</v>
      </c>
      <c r="AC22">
        <v>3671</v>
      </c>
      <c r="AD22">
        <v>5987</v>
      </c>
      <c r="AE22">
        <v>1364</v>
      </c>
      <c r="AF22">
        <v>2643</v>
      </c>
      <c r="AG22">
        <v>2603</v>
      </c>
      <c r="AH22">
        <v>892</v>
      </c>
      <c r="AI22">
        <v>5162</v>
      </c>
      <c r="AJ22">
        <v>2126</v>
      </c>
      <c r="AK22">
        <v>11140</v>
      </c>
      <c r="AL22">
        <v>9977</v>
      </c>
      <c r="AM22">
        <v>2264</v>
      </c>
      <c r="AN22">
        <v>11341</v>
      </c>
      <c r="AO22">
        <v>5048</v>
      </c>
      <c r="AP22">
        <v>4567</v>
      </c>
      <c r="AQ22">
        <v>541</v>
      </c>
      <c r="AR22">
        <v>5864</v>
      </c>
      <c r="AS22">
        <v>1163</v>
      </c>
      <c r="AT22">
        <v>8148</v>
      </c>
      <c r="AU22">
        <v>31884</v>
      </c>
      <c r="AV22">
        <v>2551</v>
      </c>
      <c r="AW22">
        <v>453</v>
      </c>
      <c r="AX22">
        <v>7960</v>
      </c>
      <c r="AY22">
        <v>5428</v>
      </c>
      <c r="AZ22">
        <v>1400</v>
      </c>
      <c r="BA22">
        <v>5538</v>
      </c>
    </row>
    <row r="23" spans="1:53" x14ac:dyDescent="0.75">
      <c r="A23" t="s">
        <v>150</v>
      </c>
      <c r="B23" t="s">
        <v>151</v>
      </c>
      <c r="C23">
        <v>149</v>
      </c>
      <c r="D23">
        <v>132</v>
      </c>
      <c r="E23">
        <v>165.7</v>
      </c>
      <c r="F23">
        <v>128.4</v>
      </c>
      <c r="G23">
        <v>111.89999999999999</v>
      </c>
      <c r="H23">
        <v>105.1</v>
      </c>
      <c r="I23">
        <v>118.69999999999999</v>
      </c>
      <c r="J23">
        <v>210.2</v>
      </c>
      <c r="K23">
        <v>111</v>
      </c>
      <c r="L23">
        <v>98.4</v>
      </c>
      <c r="M23">
        <v>224.4</v>
      </c>
      <c r="N23">
        <v>115.3</v>
      </c>
      <c r="O23">
        <v>270.3</v>
      </c>
      <c r="P23">
        <v>140.29999999999998</v>
      </c>
      <c r="Q23">
        <v>112.69999999999999</v>
      </c>
      <c r="R23">
        <v>412.40000000000003</v>
      </c>
      <c r="S23">
        <v>85.9</v>
      </c>
      <c r="T23">
        <v>122.89999999999999</v>
      </c>
      <c r="U23">
        <v>128.80000000000001</v>
      </c>
      <c r="V23">
        <v>83.9</v>
      </c>
      <c r="W23">
        <v>119.3</v>
      </c>
      <c r="X23">
        <v>101.30000000000001</v>
      </c>
      <c r="Y23">
        <v>203.1</v>
      </c>
      <c r="Z23">
        <v>255.5</v>
      </c>
      <c r="AA23">
        <v>133.6</v>
      </c>
      <c r="AB23">
        <v>114.9</v>
      </c>
      <c r="AC23">
        <v>116.19999999999999</v>
      </c>
      <c r="AD23">
        <v>102.2</v>
      </c>
      <c r="AE23">
        <v>109.80000000000001</v>
      </c>
      <c r="AF23">
        <v>86.300000000000011</v>
      </c>
      <c r="AG23">
        <v>127.30000000000001</v>
      </c>
      <c r="AH23">
        <v>257.7</v>
      </c>
      <c r="AI23">
        <v>146.6</v>
      </c>
      <c r="AJ23">
        <v>98.2</v>
      </c>
      <c r="AK23">
        <v>180.79999999999998</v>
      </c>
      <c r="AL23">
        <v>108</v>
      </c>
      <c r="AM23">
        <v>80.900000000000006</v>
      </c>
      <c r="AN23">
        <v>110.3</v>
      </c>
      <c r="AO23">
        <v>90.3</v>
      </c>
      <c r="AP23">
        <v>103.69999999999999</v>
      </c>
      <c r="AQ23">
        <v>232.89999999999998</v>
      </c>
      <c r="AR23">
        <v>109.3</v>
      </c>
      <c r="AS23">
        <v>102.2</v>
      </c>
      <c r="AT23">
        <v>113.6</v>
      </c>
      <c r="AU23">
        <v>104.80000000000001</v>
      </c>
      <c r="AV23">
        <v>87.5</v>
      </c>
      <c r="AW23">
        <v>172.60000000000002</v>
      </c>
      <c r="AX23">
        <v>96.5</v>
      </c>
      <c r="AY23">
        <v>123.9</v>
      </c>
      <c r="AZ23">
        <v>81.5</v>
      </c>
      <c r="BA23">
        <v>104.9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5DB5-8282-4CE6-AA6B-EF46D997E686}">
  <dimension ref="A1:BA23"/>
  <sheetViews>
    <sheetView workbookViewId="0">
      <selection activeCell="I12" sqref="I12"/>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2770</v>
      </c>
      <c r="D2">
        <v>21031</v>
      </c>
      <c r="E2">
        <v>14</v>
      </c>
      <c r="F2">
        <v>371</v>
      </c>
      <c r="G2">
        <v>8508</v>
      </c>
      <c r="H2">
        <v>4621</v>
      </c>
      <c r="I2">
        <v>12163</v>
      </c>
      <c r="J2">
        <v>574</v>
      </c>
      <c r="K2">
        <v>8755</v>
      </c>
      <c r="L2">
        <v>5617</v>
      </c>
      <c r="M2">
        <v>18432</v>
      </c>
      <c r="N2">
        <v>5234</v>
      </c>
      <c r="O2">
        <v>3763</v>
      </c>
      <c r="P2">
        <v>18811</v>
      </c>
      <c r="Q2">
        <v>10066</v>
      </c>
      <c r="R2">
        <v>874</v>
      </c>
      <c r="S2">
        <v>1393</v>
      </c>
      <c r="T2">
        <v>15827</v>
      </c>
      <c r="U2">
        <v>8098</v>
      </c>
      <c r="V2">
        <v>5919</v>
      </c>
      <c r="W2">
        <v>5237</v>
      </c>
      <c r="X2">
        <v>7047</v>
      </c>
      <c r="Y2">
        <v>1003</v>
      </c>
      <c r="Z2">
        <v>1745</v>
      </c>
      <c r="AA2">
        <v>10894</v>
      </c>
      <c r="AB2">
        <v>5452</v>
      </c>
      <c r="AC2">
        <v>6057</v>
      </c>
      <c r="AD2">
        <v>6460</v>
      </c>
      <c r="AE2">
        <v>2329</v>
      </c>
      <c r="AF2">
        <v>3693</v>
      </c>
      <c r="AG2">
        <v>3335</v>
      </c>
      <c r="AH2">
        <v>1413</v>
      </c>
      <c r="AI2">
        <v>5311</v>
      </c>
      <c r="AJ2">
        <v>3557</v>
      </c>
      <c r="AK2">
        <v>10287</v>
      </c>
      <c r="AL2">
        <v>11092</v>
      </c>
      <c r="AM2">
        <v>3864.07</v>
      </c>
      <c r="AN2">
        <v>10483</v>
      </c>
      <c r="AO2">
        <v>7186</v>
      </c>
      <c r="AP2">
        <v>5534</v>
      </c>
      <c r="AQ2">
        <v>693</v>
      </c>
      <c r="AR2">
        <v>8474</v>
      </c>
      <c r="AS2">
        <v>1266</v>
      </c>
      <c r="AT2">
        <v>7195</v>
      </c>
      <c r="AU2">
        <v>40703</v>
      </c>
      <c r="AV2">
        <v>3522</v>
      </c>
      <c r="AW2">
        <v>200</v>
      </c>
      <c r="AX2">
        <v>9375</v>
      </c>
      <c r="AY2">
        <v>5495</v>
      </c>
      <c r="AZ2">
        <v>4105</v>
      </c>
      <c r="BA2">
        <v>5543</v>
      </c>
    </row>
    <row r="3" spans="1:53" x14ac:dyDescent="0.75">
      <c r="A3" t="s">
        <v>1</v>
      </c>
      <c r="B3" t="s">
        <v>132</v>
      </c>
      <c r="C3">
        <v>52</v>
      </c>
      <c r="D3">
        <v>807</v>
      </c>
      <c r="E3">
        <v>0</v>
      </c>
      <c r="F3">
        <v>-3</v>
      </c>
      <c r="G3">
        <v>130</v>
      </c>
      <c r="H3">
        <v>3968</v>
      </c>
      <c r="I3">
        <v>1678</v>
      </c>
      <c r="J3">
        <v>63</v>
      </c>
      <c r="K3">
        <v>1379</v>
      </c>
      <c r="L3">
        <v>1753</v>
      </c>
      <c r="M3">
        <v>25</v>
      </c>
      <c r="N3">
        <v>1854</v>
      </c>
      <c r="O3">
        <v>0</v>
      </c>
      <c r="P3">
        <v>922</v>
      </c>
      <c r="Q3">
        <v>826</v>
      </c>
      <c r="R3">
        <v>0</v>
      </c>
      <c r="S3" t="s">
        <v>134</v>
      </c>
      <c r="T3">
        <v>2555</v>
      </c>
      <c r="U3">
        <v>3811</v>
      </c>
      <c r="V3">
        <v>1330</v>
      </c>
      <c r="W3">
        <v>1742</v>
      </c>
      <c r="X3">
        <v>386</v>
      </c>
      <c r="Y3">
        <v>6</v>
      </c>
      <c r="Z3">
        <v>0</v>
      </c>
      <c r="AA3">
        <v>3080</v>
      </c>
      <c r="AB3">
        <v>1554</v>
      </c>
      <c r="AC3">
        <v>383</v>
      </c>
      <c r="AD3">
        <v>4170</v>
      </c>
      <c r="AE3">
        <v>933</v>
      </c>
      <c r="AF3">
        <v>1876</v>
      </c>
      <c r="AG3">
        <v>169</v>
      </c>
      <c r="AH3">
        <v>23</v>
      </c>
      <c r="AI3">
        <v>0</v>
      </c>
      <c r="AJ3">
        <v>534</v>
      </c>
      <c r="AK3">
        <v>0</v>
      </c>
      <c r="AL3">
        <v>414</v>
      </c>
      <c r="AM3">
        <v>2349</v>
      </c>
      <c r="AN3">
        <v>3101</v>
      </c>
      <c r="AO3">
        <v>436</v>
      </c>
      <c r="AP3">
        <v>0</v>
      </c>
      <c r="AQ3">
        <v>0</v>
      </c>
      <c r="AR3">
        <v>1121</v>
      </c>
      <c r="AS3">
        <v>0</v>
      </c>
      <c r="AT3">
        <v>1324</v>
      </c>
      <c r="AU3">
        <v>4344</v>
      </c>
      <c r="AV3">
        <v>2095</v>
      </c>
      <c r="AW3">
        <v>0</v>
      </c>
      <c r="AX3">
        <v>446</v>
      </c>
      <c r="AY3">
        <v>1754</v>
      </c>
      <c r="AZ3">
        <v>2884</v>
      </c>
      <c r="BA3">
        <v>3846</v>
      </c>
    </row>
    <row r="4" spans="1:53" x14ac:dyDescent="0.75">
      <c r="A4" t="s">
        <v>2</v>
      </c>
      <c r="B4" t="s">
        <v>133</v>
      </c>
      <c r="C4">
        <v>2</v>
      </c>
      <c r="D4">
        <v>0.23</v>
      </c>
      <c r="E4" t="s">
        <v>134</v>
      </c>
      <c r="F4" t="s">
        <v>134</v>
      </c>
      <c r="G4">
        <v>9</v>
      </c>
      <c r="H4">
        <v>28</v>
      </c>
      <c r="I4">
        <v>3</v>
      </c>
      <c r="J4">
        <v>87</v>
      </c>
      <c r="K4">
        <v>1</v>
      </c>
      <c r="L4">
        <v>3</v>
      </c>
      <c r="M4">
        <v>15</v>
      </c>
      <c r="N4">
        <v>4</v>
      </c>
      <c r="O4">
        <v>4</v>
      </c>
      <c r="P4">
        <v>16</v>
      </c>
      <c r="Q4">
        <v>8</v>
      </c>
      <c r="R4">
        <v>640</v>
      </c>
      <c r="S4">
        <v>0</v>
      </c>
      <c r="T4">
        <v>3</v>
      </c>
      <c r="U4">
        <v>10</v>
      </c>
      <c r="V4">
        <v>10</v>
      </c>
      <c r="W4">
        <v>10</v>
      </c>
      <c r="X4" t="s">
        <v>134</v>
      </c>
      <c r="Y4">
        <v>3</v>
      </c>
      <c r="Z4">
        <v>0.22</v>
      </c>
      <c r="AA4">
        <v>8</v>
      </c>
      <c r="AB4">
        <v>10</v>
      </c>
      <c r="AC4">
        <v>1</v>
      </c>
      <c r="AD4">
        <v>19</v>
      </c>
      <c r="AE4">
        <v>1</v>
      </c>
      <c r="AF4">
        <v>5</v>
      </c>
      <c r="AG4">
        <v>0.41</v>
      </c>
      <c r="AH4">
        <v>2</v>
      </c>
      <c r="AI4">
        <v>3</v>
      </c>
      <c r="AJ4" t="s">
        <v>134</v>
      </c>
      <c r="AK4">
        <v>8</v>
      </c>
      <c r="AL4">
        <v>2</v>
      </c>
      <c r="AM4">
        <v>3</v>
      </c>
      <c r="AN4">
        <v>12</v>
      </c>
      <c r="AO4">
        <v>2</v>
      </c>
      <c r="AP4" t="s">
        <v>134</v>
      </c>
      <c r="AQ4">
        <v>1</v>
      </c>
      <c r="AR4">
        <v>8</v>
      </c>
      <c r="AS4">
        <v>3</v>
      </c>
      <c r="AT4">
        <v>12</v>
      </c>
      <c r="AU4">
        <v>11</v>
      </c>
      <c r="AV4">
        <v>4</v>
      </c>
      <c r="AW4" t="s">
        <v>134</v>
      </c>
      <c r="AX4">
        <v>3</v>
      </c>
      <c r="AY4">
        <v>16</v>
      </c>
      <c r="AZ4">
        <v>3</v>
      </c>
      <c r="BA4">
        <v>5</v>
      </c>
    </row>
    <row r="5" spans="1:53" x14ac:dyDescent="0.75">
      <c r="A5" t="s">
        <v>3</v>
      </c>
      <c r="B5" t="s">
        <v>135</v>
      </c>
      <c r="C5">
        <v>0</v>
      </c>
      <c r="D5">
        <v>0</v>
      </c>
      <c r="E5">
        <v>0</v>
      </c>
      <c r="F5">
        <v>0</v>
      </c>
      <c r="G5">
        <v>0</v>
      </c>
      <c r="H5">
        <v>0</v>
      </c>
      <c r="I5">
        <v>0</v>
      </c>
      <c r="J5">
        <v>0</v>
      </c>
      <c r="K5">
        <v>0</v>
      </c>
      <c r="L5">
        <v>0</v>
      </c>
      <c r="M5">
        <v>0</v>
      </c>
      <c r="N5">
        <v>0</v>
      </c>
      <c r="O5">
        <v>0</v>
      </c>
      <c r="P5">
        <v>131</v>
      </c>
      <c r="Q5">
        <v>0</v>
      </c>
      <c r="R5">
        <v>0</v>
      </c>
      <c r="S5">
        <v>0</v>
      </c>
      <c r="T5">
        <v>0</v>
      </c>
      <c r="U5">
        <v>0</v>
      </c>
      <c r="V5">
        <v>1</v>
      </c>
      <c r="W5">
        <v>0</v>
      </c>
      <c r="X5">
        <v>32</v>
      </c>
      <c r="Y5">
        <v>0</v>
      </c>
      <c r="Z5">
        <v>0</v>
      </c>
      <c r="AA5">
        <v>107</v>
      </c>
      <c r="AB5">
        <v>0</v>
      </c>
      <c r="AC5">
        <v>0</v>
      </c>
      <c r="AD5">
        <v>0</v>
      </c>
      <c r="AE5">
        <v>43</v>
      </c>
      <c r="AF5">
        <v>0</v>
      </c>
      <c r="AG5">
        <v>0</v>
      </c>
      <c r="AH5">
        <v>0</v>
      </c>
      <c r="AI5">
        <v>0</v>
      </c>
      <c r="AJ5">
        <v>0</v>
      </c>
      <c r="AK5">
        <v>0</v>
      </c>
      <c r="AL5">
        <v>0</v>
      </c>
      <c r="AM5">
        <v>0</v>
      </c>
      <c r="AN5">
        <v>0</v>
      </c>
      <c r="AO5">
        <v>0</v>
      </c>
      <c r="AP5">
        <v>0</v>
      </c>
      <c r="AQ5">
        <v>0</v>
      </c>
      <c r="AR5">
        <v>0</v>
      </c>
      <c r="AS5">
        <v>0</v>
      </c>
      <c r="AT5">
        <v>0</v>
      </c>
      <c r="AU5">
        <v>7</v>
      </c>
      <c r="AV5">
        <v>0</v>
      </c>
      <c r="AW5">
        <v>0</v>
      </c>
      <c r="AX5">
        <v>0</v>
      </c>
      <c r="AY5">
        <v>8</v>
      </c>
      <c r="AZ5">
        <v>0</v>
      </c>
      <c r="BA5">
        <v>0</v>
      </c>
    </row>
    <row r="6" spans="1:53" x14ac:dyDescent="0.75">
      <c r="A6" t="s">
        <v>4</v>
      </c>
      <c r="B6" t="s">
        <v>136</v>
      </c>
      <c r="C6">
        <v>855</v>
      </c>
      <c r="D6">
        <v>12486</v>
      </c>
      <c r="E6" t="s">
        <v>134</v>
      </c>
      <c r="F6">
        <v>335</v>
      </c>
      <c r="G6">
        <v>5000</v>
      </c>
      <c r="H6">
        <v>211</v>
      </c>
      <c r="I6">
        <v>4885</v>
      </c>
      <c r="J6">
        <v>270</v>
      </c>
      <c r="K6">
        <v>3158</v>
      </c>
      <c r="L6">
        <v>1961</v>
      </c>
      <c r="M6">
        <v>8452</v>
      </c>
      <c r="N6">
        <v>1729</v>
      </c>
      <c r="O6">
        <v>2009</v>
      </c>
      <c r="P6">
        <v>13215</v>
      </c>
      <c r="Q6">
        <v>4906</v>
      </c>
      <c r="R6">
        <v>0</v>
      </c>
      <c r="S6">
        <v>441</v>
      </c>
      <c r="T6">
        <v>2300</v>
      </c>
      <c r="U6">
        <v>2971</v>
      </c>
      <c r="V6">
        <v>822</v>
      </c>
      <c r="W6">
        <v>219</v>
      </c>
      <c r="X6">
        <v>4758</v>
      </c>
      <c r="Y6">
        <v>254</v>
      </c>
      <c r="Z6">
        <v>1226</v>
      </c>
      <c r="AA6">
        <v>3985</v>
      </c>
      <c r="AB6">
        <v>1075</v>
      </c>
      <c r="AC6">
        <v>4458</v>
      </c>
      <c r="AD6">
        <v>457</v>
      </c>
      <c r="AE6">
        <v>127</v>
      </c>
      <c r="AF6" t="s">
        <v>134</v>
      </c>
      <c r="AG6">
        <v>2098</v>
      </c>
      <c r="AH6">
        <v>219</v>
      </c>
      <c r="AI6">
        <v>2256</v>
      </c>
      <c r="AJ6">
        <v>1169</v>
      </c>
      <c r="AK6">
        <v>4354</v>
      </c>
      <c r="AL6">
        <v>5283</v>
      </c>
      <c r="AM6">
        <v>143</v>
      </c>
      <c r="AN6">
        <v>5793</v>
      </c>
      <c r="AO6">
        <v>2956</v>
      </c>
      <c r="AP6">
        <v>2110</v>
      </c>
      <c r="AQ6">
        <v>594</v>
      </c>
      <c r="AR6">
        <v>1773</v>
      </c>
      <c r="AS6">
        <v>98</v>
      </c>
      <c r="AT6">
        <v>1259</v>
      </c>
      <c r="AU6">
        <v>18665</v>
      </c>
      <c r="AV6">
        <v>1031</v>
      </c>
      <c r="AW6">
        <v>0.17</v>
      </c>
      <c r="AX6">
        <v>1580</v>
      </c>
      <c r="AY6">
        <v>2368</v>
      </c>
      <c r="AZ6">
        <v>192</v>
      </c>
      <c r="BA6">
        <v>1169</v>
      </c>
    </row>
    <row r="7" spans="1:53" x14ac:dyDescent="0.75">
      <c r="A7" t="s">
        <v>5</v>
      </c>
      <c r="B7" t="s">
        <v>137</v>
      </c>
      <c r="C7">
        <v>0</v>
      </c>
      <c r="D7">
        <v>52</v>
      </c>
      <c r="E7">
        <v>0</v>
      </c>
      <c r="F7">
        <v>16</v>
      </c>
      <c r="G7">
        <v>0</v>
      </c>
      <c r="H7">
        <v>2</v>
      </c>
      <c r="I7">
        <v>0</v>
      </c>
      <c r="J7">
        <v>0</v>
      </c>
      <c r="K7">
        <v>0</v>
      </c>
      <c r="L7">
        <v>0</v>
      </c>
      <c r="M7">
        <v>100</v>
      </c>
      <c r="N7" t="s">
        <v>134</v>
      </c>
      <c r="O7">
        <v>0</v>
      </c>
      <c r="P7">
        <v>0.01</v>
      </c>
      <c r="Q7">
        <v>0</v>
      </c>
      <c r="R7">
        <v>0</v>
      </c>
      <c r="S7">
        <v>0</v>
      </c>
      <c r="T7">
        <v>25</v>
      </c>
      <c r="U7">
        <v>229</v>
      </c>
      <c r="V7">
        <v>0</v>
      </c>
      <c r="W7">
        <v>0</v>
      </c>
      <c r="X7">
        <v>142</v>
      </c>
      <c r="Y7">
        <v>0</v>
      </c>
      <c r="Z7">
        <v>0</v>
      </c>
      <c r="AA7">
        <v>131</v>
      </c>
      <c r="AB7">
        <v>0</v>
      </c>
      <c r="AC7">
        <v>0</v>
      </c>
      <c r="AD7">
        <v>0</v>
      </c>
      <c r="AE7">
        <v>1</v>
      </c>
      <c r="AF7">
        <v>0</v>
      </c>
      <c r="AG7">
        <v>0</v>
      </c>
      <c r="AH7">
        <v>0</v>
      </c>
      <c r="AI7">
        <v>16</v>
      </c>
      <c r="AJ7">
        <v>0</v>
      </c>
      <c r="AK7">
        <v>0</v>
      </c>
      <c r="AL7">
        <v>0</v>
      </c>
      <c r="AM7">
        <v>2</v>
      </c>
      <c r="AN7">
        <v>68</v>
      </c>
      <c r="AO7">
        <v>0</v>
      </c>
      <c r="AP7">
        <v>0</v>
      </c>
      <c r="AQ7">
        <v>0</v>
      </c>
      <c r="AR7">
        <v>0</v>
      </c>
      <c r="AS7">
        <v>0</v>
      </c>
      <c r="AT7">
        <v>1</v>
      </c>
      <c r="AU7">
        <v>161</v>
      </c>
      <c r="AV7">
        <v>0.08</v>
      </c>
      <c r="AW7">
        <v>0</v>
      </c>
      <c r="AX7">
        <v>26</v>
      </c>
      <c r="AY7">
        <v>0</v>
      </c>
      <c r="AZ7">
        <v>30</v>
      </c>
      <c r="BA7">
        <v>0</v>
      </c>
    </row>
    <row r="8" spans="1:53" x14ac:dyDescent="0.75">
      <c r="A8" t="s">
        <v>12</v>
      </c>
      <c r="B8" t="s">
        <v>131</v>
      </c>
      <c r="C8">
        <v>909</v>
      </c>
      <c r="D8">
        <v>13345.23</v>
      </c>
      <c r="E8">
        <v>0</v>
      </c>
      <c r="F8">
        <v>348</v>
      </c>
      <c r="G8">
        <v>5139</v>
      </c>
      <c r="H8">
        <v>4209</v>
      </c>
      <c r="I8">
        <v>6566</v>
      </c>
      <c r="J8">
        <v>420</v>
      </c>
      <c r="K8">
        <v>4538</v>
      </c>
      <c r="L8">
        <v>3717</v>
      </c>
      <c r="M8">
        <v>8592</v>
      </c>
      <c r="N8">
        <v>3587</v>
      </c>
      <c r="O8">
        <v>2013</v>
      </c>
      <c r="P8">
        <v>14284.01</v>
      </c>
      <c r="Q8">
        <v>5740</v>
      </c>
      <c r="R8">
        <v>640</v>
      </c>
      <c r="S8">
        <v>441</v>
      </c>
      <c r="T8">
        <v>4883</v>
      </c>
      <c r="U8">
        <v>7021</v>
      </c>
      <c r="V8">
        <v>2163</v>
      </c>
      <c r="W8">
        <v>1971</v>
      </c>
      <c r="X8">
        <v>5318</v>
      </c>
      <c r="Y8">
        <v>263</v>
      </c>
      <c r="Z8">
        <v>1226.22</v>
      </c>
      <c r="AA8">
        <v>7311</v>
      </c>
      <c r="AB8">
        <v>2639</v>
      </c>
      <c r="AC8">
        <v>4842</v>
      </c>
      <c r="AD8">
        <v>4646</v>
      </c>
      <c r="AE8">
        <v>1105</v>
      </c>
      <c r="AF8">
        <v>1881</v>
      </c>
      <c r="AG8">
        <v>2267.41</v>
      </c>
      <c r="AH8">
        <v>244</v>
      </c>
      <c r="AI8">
        <v>2275</v>
      </c>
      <c r="AJ8">
        <v>1703</v>
      </c>
      <c r="AK8">
        <v>4362</v>
      </c>
      <c r="AL8">
        <v>5699</v>
      </c>
      <c r="AM8">
        <v>2497</v>
      </c>
      <c r="AN8">
        <v>8974</v>
      </c>
      <c r="AO8">
        <v>3394</v>
      </c>
      <c r="AP8">
        <v>2110</v>
      </c>
      <c r="AQ8">
        <v>595</v>
      </c>
      <c r="AR8">
        <v>2902</v>
      </c>
      <c r="AS8">
        <v>101</v>
      </c>
      <c r="AT8">
        <v>2596</v>
      </c>
      <c r="AU8">
        <v>23188</v>
      </c>
      <c r="AV8">
        <v>3130.08</v>
      </c>
      <c r="AW8">
        <v>0.17</v>
      </c>
      <c r="AX8">
        <v>2055</v>
      </c>
      <c r="AY8">
        <v>4146</v>
      </c>
      <c r="AZ8">
        <v>3109</v>
      </c>
      <c r="BA8">
        <v>5020</v>
      </c>
    </row>
    <row r="9" spans="1:53" x14ac:dyDescent="0.75">
      <c r="A9" t="s">
        <v>138</v>
      </c>
      <c r="B9" t="s">
        <v>139</v>
      </c>
      <c r="C9">
        <v>1345</v>
      </c>
      <c r="D9">
        <v>6821</v>
      </c>
      <c r="E9">
        <v>0</v>
      </c>
      <c r="F9">
        <v>0</v>
      </c>
      <c r="G9">
        <v>2721</v>
      </c>
      <c r="H9">
        <v>0</v>
      </c>
      <c r="I9">
        <v>4108</v>
      </c>
      <c r="J9">
        <v>0</v>
      </c>
      <c r="K9">
        <v>2986</v>
      </c>
      <c r="L9">
        <v>1364</v>
      </c>
      <c r="M9">
        <v>1603</v>
      </c>
      <c r="N9">
        <v>0</v>
      </c>
      <c r="O9">
        <v>1526</v>
      </c>
      <c r="P9">
        <v>2793</v>
      </c>
      <c r="Q9">
        <v>2957</v>
      </c>
      <c r="R9">
        <v>0</v>
      </c>
      <c r="S9">
        <v>0</v>
      </c>
      <c r="T9">
        <v>8839</v>
      </c>
      <c r="U9">
        <v>0</v>
      </c>
      <c r="V9">
        <v>0</v>
      </c>
      <c r="W9">
        <v>895</v>
      </c>
      <c r="X9">
        <v>1391</v>
      </c>
      <c r="Y9">
        <v>0</v>
      </c>
      <c r="Z9">
        <v>0</v>
      </c>
      <c r="AA9">
        <v>2564</v>
      </c>
      <c r="AB9">
        <v>1319</v>
      </c>
      <c r="AC9">
        <v>1068</v>
      </c>
      <c r="AD9">
        <v>923</v>
      </c>
      <c r="AE9">
        <v>0</v>
      </c>
      <c r="AF9">
        <v>601</v>
      </c>
      <c r="AG9">
        <v>0</v>
      </c>
      <c r="AH9">
        <v>928</v>
      </c>
      <c r="AI9">
        <v>2665</v>
      </c>
      <c r="AJ9">
        <v>0</v>
      </c>
      <c r="AK9">
        <v>2470</v>
      </c>
      <c r="AL9">
        <v>3900</v>
      </c>
      <c r="AM9">
        <v>0</v>
      </c>
      <c r="AN9">
        <v>1088</v>
      </c>
      <c r="AO9">
        <v>0</v>
      </c>
      <c r="AP9">
        <v>0</v>
      </c>
      <c r="AQ9">
        <v>0</v>
      </c>
      <c r="AR9">
        <v>5001</v>
      </c>
      <c r="AS9">
        <v>0</v>
      </c>
      <c r="AT9">
        <v>3483</v>
      </c>
      <c r="AU9">
        <v>3785</v>
      </c>
      <c r="AV9">
        <v>0</v>
      </c>
      <c r="AW9">
        <v>0</v>
      </c>
      <c r="AX9">
        <v>831</v>
      </c>
      <c r="AY9">
        <v>896</v>
      </c>
      <c r="AZ9">
        <v>0</v>
      </c>
      <c r="BA9">
        <v>0</v>
      </c>
    </row>
    <row r="10" spans="1:53" x14ac:dyDescent="0.75">
      <c r="A10" t="s">
        <v>6</v>
      </c>
      <c r="B10" t="s">
        <v>140</v>
      </c>
      <c r="C10">
        <v>294</v>
      </c>
      <c r="D10">
        <v>323</v>
      </c>
      <c r="E10">
        <v>0</v>
      </c>
      <c r="F10">
        <v>0</v>
      </c>
      <c r="G10">
        <v>141</v>
      </c>
      <c r="H10">
        <v>163</v>
      </c>
      <c r="I10">
        <v>1214</v>
      </c>
      <c r="J10">
        <v>139</v>
      </c>
      <c r="K10">
        <v>364</v>
      </c>
      <c r="L10">
        <v>407</v>
      </c>
      <c r="M10">
        <v>2175</v>
      </c>
      <c r="N10">
        <v>126</v>
      </c>
      <c r="O10">
        <v>47</v>
      </c>
      <c r="P10">
        <v>23</v>
      </c>
      <c r="Q10">
        <v>419</v>
      </c>
      <c r="R10" t="s">
        <v>134</v>
      </c>
      <c r="S10">
        <v>619</v>
      </c>
      <c r="T10">
        <v>9</v>
      </c>
      <c r="U10">
        <v>40</v>
      </c>
      <c r="V10">
        <v>85</v>
      </c>
      <c r="W10">
        <v>1</v>
      </c>
      <c r="X10">
        <v>102</v>
      </c>
      <c r="Y10">
        <v>257</v>
      </c>
      <c r="Z10">
        <v>109</v>
      </c>
      <c r="AA10">
        <v>110</v>
      </c>
      <c r="AB10">
        <v>56</v>
      </c>
      <c r="AC10">
        <v>0</v>
      </c>
      <c r="AD10">
        <v>164</v>
      </c>
      <c r="AE10">
        <v>744</v>
      </c>
      <c r="AF10">
        <v>92</v>
      </c>
      <c r="AG10">
        <v>67</v>
      </c>
      <c r="AH10">
        <v>119</v>
      </c>
      <c r="AI10">
        <v>1</v>
      </c>
      <c r="AJ10" t="s">
        <v>134</v>
      </c>
      <c r="AK10">
        <v>2546</v>
      </c>
      <c r="AL10">
        <v>602</v>
      </c>
      <c r="AM10">
        <v>159</v>
      </c>
      <c r="AN10">
        <v>55</v>
      </c>
      <c r="AO10">
        <v>276</v>
      </c>
      <c r="AP10">
        <v>2532</v>
      </c>
      <c r="AQ10" t="s">
        <v>134</v>
      </c>
      <c r="AR10">
        <v>305</v>
      </c>
      <c r="AS10">
        <v>386</v>
      </c>
      <c r="AT10">
        <v>1050</v>
      </c>
      <c r="AU10">
        <v>140</v>
      </c>
      <c r="AV10">
        <v>35</v>
      </c>
      <c r="AW10">
        <v>112</v>
      </c>
      <c r="AX10">
        <v>5624</v>
      </c>
      <c r="AY10">
        <v>182</v>
      </c>
      <c r="AZ10">
        <v>59</v>
      </c>
      <c r="BA10">
        <v>470</v>
      </c>
    </row>
    <row r="11" spans="1:53" x14ac:dyDescent="0.75">
      <c r="A11" t="s">
        <v>7</v>
      </c>
      <c r="B11" t="s">
        <v>141</v>
      </c>
      <c r="C11">
        <v>56</v>
      </c>
      <c r="D11">
        <v>328</v>
      </c>
      <c r="E11">
        <v>0</v>
      </c>
      <c r="F11">
        <v>1</v>
      </c>
      <c r="G11">
        <v>5</v>
      </c>
      <c r="H11">
        <v>247</v>
      </c>
      <c r="I11">
        <v>0</v>
      </c>
      <c r="J11">
        <v>12</v>
      </c>
      <c r="K11">
        <v>159</v>
      </c>
      <c r="L11">
        <v>0</v>
      </c>
      <c r="M11">
        <v>1381</v>
      </c>
      <c r="N11">
        <v>1283</v>
      </c>
      <c r="O11">
        <v>1</v>
      </c>
      <c r="P11">
        <v>0</v>
      </c>
      <c r="Q11">
        <v>0</v>
      </c>
      <c r="R11">
        <v>31</v>
      </c>
      <c r="S11">
        <v>237</v>
      </c>
      <c r="T11">
        <v>1918</v>
      </c>
      <c r="U11">
        <v>905</v>
      </c>
      <c r="V11">
        <v>3619</v>
      </c>
      <c r="W11">
        <v>2355</v>
      </c>
      <c r="X11">
        <v>0</v>
      </c>
      <c r="Y11">
        <v>243</v>
      </c>
      <c r="Z11">
        <v>14</v>
      </c>
      <c r="AA11">
        <v>683</v>
      </c>
      <c r="AB11">
        <v>1205</v>
      </c>
      <c r="AC11">
        <v>0</v>
      </c>
      <c r="AD11">
        <v>664</v>
      </c>
      <c r="AE11">
        <v>457</v>
      </c>
      <c r="AF11">
        <v>1053</v>
      </c>
      <c r="AG11">
        <v>41</v>
      </c>
      <c r="AH11">
        <v>29</v>
      </c>
      <c r="AI11">
        <v>2</v>
      </c>
      <c r="AJ11">
        <v>1681</v>
      </c>
      <c r="AK11">
        <v>368</v>
      </c>
      <c r="AL11">
        <v>55</v>
      </c>
      <c r="AM11">
        <v>1204</v>
      </c>
      <c r="AN11">
        <v>279</v>
      </c>
      <c r="AO11">
        <v>3422</v>
      </c>
      <c r="AP11">
        <v>687</v>
      </c>
      <c r="AQ11">
        <v>20</v>
      </c>
      <c r="AR11">
        <v>0</v>
      </c>
      <c r="AS11">
        <v>778</v>
      </c>
      <c r="AT11" t="s">
        <v>134</v>
      </c>
      <c r="AU11">
        <v>11810</v>
      </c>
      <c r="AV11">
        <v>78</v>
      </c>
      <c r="AW11">
        <v>15</v>
      </c>
      <c r="AX11">
        <v>703</v>
      </c>
      <c r="AY11">
        <v>120</v>
      </c>
      <c r="AZ11">
        <v>922</v>
      </c>
      <c r="BA11">
        <v>0</v>
      </c>
    </row>
    <row r="12" spans="1:53" x14ac:dyDescent="0.75">
      <c r="A12" t="s">
        <v>8</v>
      </c>
      <c r="B12" t="s">
        <v>142</v>
      </c>
      <c r="C12">
        <v>24</v>
      </c>
      <c r="D12">
        <v>139</v>
      </c>
      <c r="E12">
        <v>5</v>
      </c>
      <c r="F12" t="s">
        <v>134</v>
      </c>
      <c r="G12">
        <v>298</v>
      </c>
      <c r="H12" t="s">
        <v>134</v>
      </c>
      <c r="I12">
        <v>275</v>
      </c>
      <c r="J12">
        <v>3</v>
      </c>
      <c r="K12">
        <v>22</v>
      </c>
      <c r="L12">
        <v>70</v>
      </c>
      <c r="M12">
        <v>440</v>
      </c>
      <c r="N12">
        <v>11</v>
      </c>
      <c r="O12">
        <v>59</v>
      </c>
      <c r="P12">
        <v>365</v>
      </c>
      <c r="Q12">
        <v>497</v>
      </c>
      <c r="R12">
        <v>25</v>
      </c>
      <c r="S12">
        <v>41</v>
      </c>
      <c r="T12">
        <v>28</v>
      </c>
      <c r="U12">
        <v>33</v>
      </c>
      <c r="V12">
        <v>17</v>
      </c>
      <c r="W12" t="s">
        <v>134</v>
      </c>
      <c r="X12">
        <v>181</v>
      </c>
      <c r="Y12">
        <v>163</v>
      </c>
      <c r="Z12">
        <v>87</v>
      </c>
      <c r="AA12">
        <v>207</v>
      </c>
      <c r="AB12">
        <v>97</v>
      </c>
      <c r="AC12">
        <v>115</v>
      </c>
      <c r="AD12">
        <v>11</v>
      </c>
      <c r="AE12" t="s">
        <v>134</v>
      </c>
      <c r="AF12">
        <v>8</v>
      </c>
      <c r="AG12" t="s">
        <v>134</v>
      </c>
      <c r="AH12">
        <v>89</v>
      </c>
      <c r="AI12">
        <v>54</v>
      </c>
      <c r="AJ12" t="s">
        <v>134</v>
      </c>
      <c r="AK12">
        <v>154</v>
      </c>
      <c r="AL12">
        <v>163</v>
      </c>
      <c r="AM12" t="s">
        <v>134</v>
      </c>
      <c r="AN12">
        <v>36</v>
      </c>
      <c r="AO12">
        <v>27</v>
      </c>
      <c r="AP12">
        <v>91</v>
      </c>
      <c r="AQ12">
        <v>22</v>
      </c>
      <c r="AR12">
        <v>180</v>
      </c>
      <c r="AS12" t="s">
        <v>134</v>
      </c>
      <c r="AT12">
        <v>59</v>
      </c>
      <c r="AU12">
        <v>92</v>
      </c>
      <c r="AV12" t="s">
        <v>134</v>
      </c>
      <c r="AW12">
        <v>51</v>
      </c>
      <c r="AX12">
        <v>128</v>
      </c>
      <c r="AY12">
        <v>96</v>
      </c>
      <c r="AZ12">
        <v>0</v>
      </c>
      <c r="BA12">
        <v>32</v>
      </c>
    </row>
    <row r="13" spans="1:53" x14ac:dyDescent="0.75">
      <c r="A13" t="s">
        <v>9</v>
      </c>
      <c r="B13" t="s">
        <v>143</v>
      </c>
      <c r="C13">
        <v>0</v>
      </c>
      <c r="D13">
        <v>0</v>
      </c>
      <c r="E13">
        <v>0</v>
      </c>
      <c r="F13">
        <v>0</v>
      </c>
      <c r="G13">
        <v>0</v>
      </c>
      <c r="H13">
        <v>0</v>
      </c>
      <c r="I13">
        <v>0</v>
      </c>
      <c r="J13">
        <v>0</v>
      </c>
      <c r="K13">
        <v>0</v>
      </c>
      <c r="L13">
        <v>0</v>
      </c>
      <c r="M13">
        <v>940</v>
      </c>
      <c r="N13">
        <v>0</v>
      </c>
      <c r="O13">
        <v>0</v>
      </c>
      <c r="P13">
        <v>0</v>
      </c>
      <c r="Q13">
        <v>0</v>
      </c>
      <c r="R13" t="s">
        <v>134</v>
      </c>
      <c r="S13" t="s">
        <v>134</v>
      </c>
      <c r="T13">
        <v>0</v>
      </c>
      <c r="U13">
        <v>0</v>
      </c>
      <c r="V13">
        <v>0</v>
      </c>
      <c r="W13">
        <v>0</v>
      </c>
      <c r="X13">
        <v>0</v>
      </c>
      <c r="Y13">
        <v>0</v>
      </c>
      <c r="Z13">
        <v>0</v>
      </c>
      <c r="AA13">
        <v>0</v>
      </c>
      <c r="AB13">
        <v>0</v>
      </c>
      <c r="AC13">
        <v>0</v>
      </c>
      <c r="AD13">
        <v>0</v>
      </c>
      <c r="AE13">
        <v>0</v>
      </c>
      <c r="AF13">
        <v>0</v>
      </c>
      <c r="AG13">
        <v>387</v>
      </c>
      <c r="AH13">
        <v>0</v>
      </c>
      <c r="AI13">
        <v>0</v>
      </c>
      <c r="AJ13">
        <v>5</v>
      </c>
      <c r="AK13">
        <v>0</v>
      </c>
      <c r="AL13">
        <v>0</v>
      </c>
      <c r="AM13">
        <v>0</v>
      </c>
      <c r="AN13">
        <v>0</v>
      </c>
      <c r="AO13">
        <v>0</v>
      </c>
      <c r="AP13" t="s">
        <v>134</v>
      </c>
      <c r="AQ13">
        <v>0</v>
      </c>
      <c r="AR13">
        <v>0</v>
      </c>
      <c r="AS13">
        <v>0</v>
      </c>
      <c r="AT13">
        <v>0</v>
      </c>
      <c r="AU13">
        <v>0</v>
      </c>
      <c r="AV13">
        <v>40</v>
      </c>
      <c r="AW13">
        <v>0</v>
      </c>
      <c r="AX13">
        <v>0</v>
      </c>
      <c r="AY13">
        <v>0</v>
      </c>
      <c r="AZ13">
        <v>0</v>
      </c>
      <c r="BA13">
        <v>0</v>
      </c>
    </row>
    <row r="14" spans="1:53" x14ac:dyDescent="0.75">
      <c r="A14" t="s">
        <v>10</v>
      </c>
      <c r="B14" t="s">
        <v>144</v>
      </c>
      <c r="C14">
        <v>118</v>
      </c>
      <c r="D14">
        <v>69</v>
      </c>
      <c r="E14" t="s">
        <v>134</v>
      </c>
      <c r="F14">
        <v>16</v>
      </c>
      <c r="G14">
        <v>265</v>
      </c>
      <c r="H14">
        <v>2</v>
      </c>
      <c r="I14" t="s">
        <v>134</v>
      </c>
      <c r="J14" t="s">
        <v>134</v>
      </c>
      <c r="K14">
        <v>668</v>
      </c>
      <c r="L14">
        <v>53</v>
      </c>
      <c r="M14">
        <v>3439</v>
      </c>
      <c r="N14">
        <v>233</v>
      </c>
      <c r="O14">
        <v>78</v>
      </c>
      <c r="P14">
        <v>1123</v>
      </c>
      <c r="Q14">
        <v>462</v>
      </c>
      <c r="R14">
        <v>141</v>
      </c>
      <c r="S14">
        <v>39</v>
      </c>
      <c r="T14">
        <v>129</v>
      </c>
      <c r="U14">
        <v>63</v>
      </c>
      <c r="V14">
        <v>35</v>
      </c>
      <c r="W14">
        <v>11</v>
      </c>
      <c r="X14">
        <v>34</v>
      </c>
      <c r="Y14">
        <v>52</v>
      </c>
      <c r="Z14">
        <v>266</v>
      </c>
      <c r="AA14">
        <v>53</v>
      </c>
      <c r="AB14">
        <v>116</v>
      </c>
      <c r="AC14">
        <v>32</v>
      </c>
      <c r="AD14">
        <v>50</v>
      </c>
      <c r="AE14">
        <v>4</v>
      </c>
      <c r="AF14">
        <v>7</v>
      </c>
      <c r="AG14">
        <v>556</v>
      </c>
      <c r="AH14" t="s">
        <v>134</v>
      </c>
      <c r="AI14">
        <v>283</v>
      </c>
      <c r="AJ14">
        <v>156</v>
      </c>
      <c r="AK14">
        <v>323</v>
      </c>
      <c r="AL14">
        <v>655</v>
      </c>
      <c r="AM14">
        <v>7.0000000000000007E-2</v>
      </c>
      <c r="AN14">
        <v>50</v>
      </c>
      <c r="AO14">
        <v>71</v>
      </c>
      <c r="AP14">
        <v>92</v>
      </c>
      <c r="AQ14">
        <v>55</v>
      </c>
      <c r="AR14">
        <v>161</v>
      </c>
      <c r="AS14" t="s">
        <v>134</v>
      </c>
      <c r="AT14">
        <v>39</v>
      </c>
      <c r="AU14">
        <v>1661</v>
      </c>
      <c r="AV14">
        <v>219</v>
      </c>
      <c r="AW14">
        <v>20</v>
      </c>
      <c r="AX14">
        <v>31</v>
      </c>
      <c r="AY14">
        <v>52</v>
      </c>
      <c r="AZ14">
        <v>7</v>
      </c>
      <c r="BA14">
        <v>13</v>
      </c>
    </row>
    <row r="15" spans="1:53" x14ac:dyDescent="0.75">
      <c r="A15" t="s">
        <v>115</v>
      </c>
      <c r="B15" t="s">
        <v>145</v>
      </c>
      <c r="C15">
        <v>0</v>
      </c>
      <c r="D15">
        <v>0</v>
      </c>
      <c r="E15">
        <v>0</v>
      </c>
      <c r="F15">
        <v>0</v>
      </c>
      <c r="G15">
        <v>0</v>
      </c>
      <c r="H15">
        <v>0</v>
      </c>
      <c r="I15">
        <v>0</v>
      </c>
      <c r="J15">
        <v>0</v>
      </c>
      <c r="K15">
        <v>24</v>
      </c>
      <c r="L15">
        <v>0</v>
      </c>
      <c r="M15">
        <v>50</v>
      </c>
      <c r="N15">
        <v>0</v>
      </c>
      <c r="O15">
        <v>0</v>
      </c>
      <c r="P15">
        <v>0</v>
      </c>
      <c r="Q15">
        <v>0</v>
      </c>
      <c r="R15">
        <v>0</v>
      </c>
      <c r="S15">
        <v>0</v>
      </c>
      <c r="T15">
        <v>0</v>
      </c>
      <c r="U15">
        <v>0</v>
      </c>
      <c r="V15">
        <v>0</v>
      </c>
      <c r="W15">
        <v>0</v>
      </c>
      <c r="X15">
        <v>0</v>
      </c>
      <c r="Y15">
        <v>0</v>
      </c>
      <c r="Z15">
        <v>0</v>
      </c>
      <c r="AA15">
        <v>0</v>
      </c>
      <c r="AB15">
        <v>0</v>
      </c>
      <c r="AC15">
        <v>0</v>
      </c>
      <c r="AD15">
        <v>0</v>
      </c>
      <c r="AE15">
        <v>0</v>
      </c>
      <c r="AF15">
        <v>0</v>
      </c>
      <c r="AG15">
        <v>10</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492</v>
      </c>
      <c r="D16">
        <v>859</v>
      </c>
      <c r="E16">
        <v>5</v>
      </c>
      <c r="F16">
        <v>17</v>
      </c>
      <c r="G16">
        <v>709</v>
      </c>
      <c r="H16">
        <v>412</v>
      </c>
      <c r="I16">
        <v>1489</v>
      </c>
      <c r="J16">
        <v>154</v>
      </c>
      <c r="K16">
        <v>1237</v>
      </c>
      <c r="L16">
        <v>530</v>
      </c>
      <c r="M16">
        <v>8425</v>
      </c>
      <c r="N16">
        <v>1653</v>
      </c>
      <c r="O16">
        <v>185</v>
      </c>
      <c r="P16">
        <v>1511</v>
      </c>
      <c r="Q16">
        <v>1378</v>
      </c>
      <c r="R16">
        <v>197</v>
      </c>
      <c r="S16">
        <v>936</v>
      </c>
      <c r="T16">
        <v>2084</v>
      </c>
      <c r="U16">
        <v>1041</v>
      </c>
      <c r="V16">
        <v>3756</v>
      </c>
      <c r="W16">
        <v>2367</v>
      </c>
      <c r="X16">
        <v>317</v>
      </c>
      <c r="Y16">
        <v>715</v>
      </c>
      <c r="Z16">
        <v>476</v>
      </c>
      <c r="AA16">
        <v>1053</v>
      </c>
      <c r="AB16">
        <v>1474</v>
      </c>
      <c r="AC16">
        <v>147</v>
      </c>
      <c r="AD16">
        <v>889</v>
      </c>
      <c r="AE16">
        <v>1205</v>
      </c>
      <c r="AF16">
        <v>1160</v>
      </c>
      <c r="AG16">
        <v>1061</v>
      </c>
      <c r="AH16">
        <v>237</v>
      </c>
      <c r="AI16">
        <v>340</v>
      </c>
      <c r="AJ16">
        <v>1842</v>
      </c>
      <c r="AK16">
        <v>3391</v>
      </c>
      <c r="AL16">
        <v>1475</v>
      </c>
      <c r="AM16">
        <v>1363.07</v>
      </c>
      <c r="AN16">
        <v>420</v>
      </c>
      <c r="AO16">
        <v>3796</v>
      </c>
      <c r="AP16">
        <v>3402</v>
      </c>
      <c r="AQ16">
        <v>97</v>
      </c>
      <c r="AR16">
        <v>646</v>
      </c>
      <c r="AS16">
        <v>1164</v>
      </c>
      <c r="AT16">
        <v>1148</v>
      </c>
      <c r="AU16">
        <v>13703</v>
      </c>
      <c r="AV16">
        <v>372</v>
      </c>
      <c r="AW16">
        <v>198</v>
      </c>
      <c r="AX16">
        <v>6486</v>
      </c>
      <c r="AY16">
        <v>450</v>
      </c>
      <c r="AZ16">
        <v>988</v>
      </c>
      <c r="BA16">
        <v>515</v>
      </c>
    </row>
    <row r="17" spans="1:53" x14ac:dyDescent="0.75">
      <c r="A17" t="s">
        <v>14</v>
      </c>
      <c r="B17" t="s">
        <v>146</v>
      </c>
      <c r="C17">
        <v>24</v>
      </c>
      <c r="D17">
        <v>74</v>
      </c>
      <c r="E17">
        <v>0</v>
      </c>
      <c r="F17">
        <v>0</v>
      </c>
      <c r="G17">
        <v>39</v>
      </c>
      <c r="H17">
        <v>-1</v>
      </c>
      <c r="I17">
        <v>0</v>
      </c>
      <c r="J17">
        <v>-0.2</v>
      </c>
      <c r="K17">
        <v>-1</v>
      </c>
      <c r="L17">
        <v>1</v>
      </c>
      <c r="M17">
        <v>6</v>
      </c>
      <c r="N17">
        <v>3</v>
      </c>
      <c r="O17">
        <v>37</v>
      </c>
      <c r="P17">
        <v>222</v>
      </c>
      <c r="Q17">
        <v>5</v>
      </c>
      <c r="R17">
        <v>17</v>
      </c>
      <c r="S17">
        <v>6</v>
      </c>
      <c r="T17">
        <v>22</v>
      </c>
      <c r="U17">
        <v>36</v>
      </c>
      <c r="V17">
        <v>0</v>
      </c>
      <c r="W17">
        <v>0</v>
      </c>
      <c r="X17">
        <v>22</v>
      </c>
      <c r="Y17">
        <v>26</v>
      </c>
      <c r="Z17">
        <v>82</v>
      </c>
      <c r="AA17">
        <v>13</v>
      </c>
      <c r="AB17">
        <v>22</v>
      </c>
      <c r="AC17">
        <v>0</v>
      </c>
      <c r="AD17">
        <v>0</v>
      </c>
      <c r="AE17">
        <v>17</v>
      </c>
      <c r="AF17">
        <v>0</v>
      </c>
      <c r="AG17">
        <v>1</v>
      </c>
      <c r="AH17">
        <v>3</v>
      </c>
      <c r="AI17">
        <v>38</v>
      </c>
      <c r="AJ17">
        <v>-0.09</v>
      </c>
      <c r="AK17">
        <v>82</v>
      </c>
      <c r="AL17">
        <v>19</v>
      </c>
      <c r="AM17">
        <v>4</v>
      </c>
      <c r="AN17">
        <v>1</v>
      </c>
      <c r="AO17">
        <v>-0.08</v>
      </c>
      <c r="AP17">
        <v>3</v>
      </c>
      <c r="AQ17">
        <v>0</v>
      </c>
      <c r="AR17">
        <v>3</v>
      </c>
      <c r="AS17">
        <v>0</v>
      </c>
      <c r="AT17" t="s">
        <v>134</v>
      </c>
      <c r="AU17">
        <v>27</v>
      </c>
      <c r="AV17">
        <v>14</v>
      </c>
      <c r="AW17">
        <v>0.19</v>
      </c>
      <c r="AX17">
        <v>5</v>
      </c>
      <c r="AY17">
        <v>2</v>
      </c>
      <c r="AZ17">
        <v>8</v>
      </c>
      <c r="BA17">
        <v>7</v>
      </c>
    </row>
    <row r="18" spans="1:53" x14ac:dyDescent="0.75">
      <c r="A18" t="s">
        <v>147</v>
      </c>
      <c r="B18" t="s">
        <v>131</v>
      </c>
      <c r="C18">
        <v>2770</v>
      </c>
      <c r="D18">
        <v>21099.23</v>
      </c>
      <c r="E18">
        <v>5</v>
      </c>
      <c r="F18">
        <v>365</v>
      </c>
      <c r="G18">
        <v>8608</v>
      </c>
      <c r="H18">
        <v>4620</v>
      </c>
      <c r="I18">
        <v>12163</v>
      </c>
      <c r="J18">
        <v>573.79999999999995</v>
      </c>
      <c r="K18">
        <v>8760</v>
      </c>
      <c r="L18">
        <v>5612</v>
      </c>
      <c r="M18">
        <v>18626</v>
      </c>
      <c r="N18">
        <v>5243</v>
      </c>
      <c r="O18">
        <v>3761</v>
      </c>
      <c r="P18">
        <v>18810.010000000002</v>
      </c>
      <c r="Q18">
        <v>10080</v>
      </c>
      <c r="R18">
        <v>854</v>
      </c>
      <c r="S18">
        <v>1383</v>
      </c>
      <c r="T18">
        <v>15828</v>
      </c>
      <c r="U18">
        <v>8098</v>
      </c>
      <c r="V18">
        <v>5919</v>
      </c>
      <c r="W18">
        <v>5233</v>
      </c>
      <c r="X18">
        <v>7048</v>
      </c>
      <c r="Y18">
        <v>1004</v>
      </c>
      <c r="Z18">
        <v>1784.22</v>
      </c>
      <c r="AA18">
        <v>10941</v>
      </c>
      <c r="AB18">
        <v>5454</v>
      </c>
      <c r="AC18">
        <v>6057</v>
      </c>
      <c r="AD18">
        <v>6458</v>
      </c>
      <c r="AE18">
        <v>2327</v>
      </c>
      <c r="AF18">
        <v>3642</v>
      </c>
      <c r="AG18">
        <v>3329.41</v>
      </c>
      <c r="AH18">
        <v>1412</v>
      </c>
      <c r="AI18">
        <v>5318</v>
      </c>
      <c r="AJ18">
        <v>3544.91</v>
      </c>
      <c r="AK18">
        <v>10305</v>
      </c>
      <c r="AL18">
        <v>11093</v>
      </c>
      <c r="AM18">
        <v>3864.0699999999997</v>
      </c>
      <c r="AN18">
        <v>10483</v>
      </c>
      <c r="AO18">
        <v>7189.92</v>
      </c>
      <c r="AP18">
        <v>5515</v>
      </c>
      <c r="AQ18">
        <v>692</v>
      </c>
      <c r="AR18">
        <v>8552</v>
      </c>
      <c r="AS18">
        <v>1265</v>
      </c>
      <c r="AT18">
        <v>7227</v>
      </c>
      <c r="AU18">
        <v>40703</v>
      </c>
      <c r="AV18">
        <v>3516.08</v>
      </c>
      <c r="AW18">
        <v>198.35999999999999</v>
      </c>
      <c r="AX18">
        <v>9377</v>
      </c>
      <c r="AY18">
        <v>5494</v>
      </c>
      <c r="AZ18">
        <v>4105</v>
      </c>
      <c r="BA18">
        <v>5542</v>
      </c>
    </row>
    <row r="19" spans="1:53" x14ac:dyDescent="0.75">
      <c r="A19" t="s">
        <v>148</v>
      </c>
      <c r="B19" t="s">
        <v>131</v>
      </c>
      <c r="C19">
        <v>0</v>
      </c>
      <c r="D19">
        <v>3.2442584755836279E-3</v>
      </c>
      <c r="E19">
        <v>0.64285714285714279</v>
      </c>
      <c r="F19">
        <v>1.6172506738544423E-2</v>
      </c>
      <c r="G19">
        <v>1.1753643629525135E-2</v>
      </c>
      <c r="H19">
        <v>2.1640337589268199E-4</v>
      </c>
      <c r="I19">
        <v>0</v>
      </c>
      <c r="J19">
        <v>3.4843205574919267E-4</v>
      </c>
      <c r="K19">
        <v>5.711022272987254E-4</v>
      </c>
      <c r="L19">
        <v>8.9015488695032285E-4</v>
      </c>
      <c r="M19">
        <v>1.052517361111116E-2</v>
      </c>
      <c r="N19">
        <v>1.7195261750095892E-3</v>
      </c>
      <c r="O19">
        <v>5.314908317831657E-4</v>
      </c>
      <c r="P19">
        <v>5.2628781032293404E-5</v>
      </c>
      <c r="Q19">
        <v>1.3908205841446364E-3</v>
      </c>
      <c r="R19">
        <v>2.2883295194508046E-2</v>
      </c>
      <c r="S19">
        <v>7.1787508973438774E-3</v>
      </c>
      <c r="T19">
        <v>6.3183168004021795E-5</v>
      </c>
      <c r="U19">
        <v>0</v>
      </c>
      <c r="V19">
        <v>0</v>
      </c>
      <c r="W19">
        <v>7.6379606645027298E-4</v>
      </c>
      <c r="X19">
        <v>1.419043564636624E-4</v>
      </c>
      <c r="Y19">
        <v>9.9700897308085956E-4</v>
      </c>
      <c r="Z19">
        <v>2.2475644699140318E-2</v>
      </c>
      <c r="AA19">
        <v>4.3143014503397303E-3</v>
      </c>
      <c r="AB19">
        <v>3.668378576668907E-4</v>
      </c>
      <c r="AC19">
        <v>0</v>
      </c>
      <c r="AD19">
        <v>3.0959752321979561E-4</v>
      </c>
      <c r="AE19">
        <v>8.5873765564614679E-4</v>
      </c>
      <c r="AF19">
        <v>1.380991064175463E-2</v>
      </c>
      <c r="AG19">
        <v>1.6761619190405197E-3</v>
      </c>
      <c r="AH19">
        <v>7.0771408351022469E-4</v>
      </c>
      <c r="AI19">
        <v>1.318019205422738E-3</v>
      </c>
      <c r="AJ19">
        <v>3.3989316840034034E-3</v>
      </c>
      <c r="AK19">
        <v>1.7497812773403787E-3</v>
      </c>
      <c r="AL19">
        <v>9.0155066714725507E-5</v>
      </c>
      <c r="AM19">
        <v>1.1102230246251565E-16</v>
      </c>
      <c r="AN19">
        <v>0</v>
      </c>
      <c r="AO19">
        <v>5.4550514890072677E-4</v>
      </c>
      <c r="AP19">
        <v>3.4333212865920171E-3</v>
      </c>
      <c r="AQ19">
        <v>1.4430014430014682E-3</v>
      </c>
      <c r="AR19">
        <v>9.2046259145621701E-3</v>
      </c>
      <c r="AS19">
        <v>7.898894154818592E-4</v>
      </c>
      <c r="AT19">
        <v>4.4475330090341103E-3</v>
      </c>
      <c r="AU19">
        <v>0</v>
      </c>
      <c r="AV19">
        <v>1.6808631459398482E-3</v>
      </c>
      <c r="AW19">
        <v>8.2000000000000961E-3</v>
      </c>
      <c r="AX19">
        <v>2.1333333333339866E-4</v>
      </c>
      <c r="AY19">
        <v>1.8198362147403557E-4</v>
      </c>
      <c r="AZ19">
        <v>0</v>
      </c>
      <c r="BA19">
        <v>1.8040772145044848E-4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5057</v>
      </c>
      <c r="D22">
        <v>12709</v>
      </c>
      <c r="E22">
        <v>840</v>
      </c>
      <c r="F22">
        <v>953</v>
      </c>
      <c r="G22">
        <v>10694</v>
      </c>
      <c r="H22">
        <v>2946</v>
      </c>
      <c r="I22">
        <v>7110</v>
      </c>
      <c r="J22">
        <v>572</v>
      </c>
      <c r="K22">
        <v>6173</v>
      </c>
      <c r="L22">
        <v>4244</v>
      </c>
      <c r="M22">
        <v>20392</v>
      </c>
      <c r="N22">
        <v>4821</v>
      </c>
      <c r="O22">
        <v>2266</v>
      </c>
      <c r="P22">
        <v>19265</v>
      </c>
      <c r="Q22">
        <v>11617</v>
      </c>
      <c r="R22">
        <v>727</v>
      </c>
      <c r="S22">
        <v>2248</v>
      </c>
      <c r="T22">
        <v>11438</v>
      </c>
      <c r="U22">
        <v>8291</v>
      </c>
      <c r="V22">
        <v>4938</v>
      </c>
      <c r="W22">
        <v>3622</v>
      </c>
      <c r="X22">
        <v>7740</v>
      </c>
      <c r="Y22">
        <v>1073</v>
      </c>
      <c r="Z22">
        <v>4338</v>
      </c>
      <c r="AA22">
        <v>8345</v>
      </c>
      <c r="AB22">
        <v>5961</v>
      </c>
      <c r="AC22">
        <v>4105</v>
      </c>
      <c r="AD22">
        <v>7104</v>
      </c>
      <c r="AE22">
        <v>1494</v>
      </c>
      <c r="AF22">
        <v>2935</v>
      </c>
      <c r="AG22">
        <v>2881</v>
      </c>
      <c r="AH22">
        <v>939</v>
      </c>
      <c r="AI22">
        <v>5811</v>
      </c>
      <c r="AJ22">
        <v>2341</v>
      </c>
      <c r="AK22">
        <v>11872</v>
      </c>
      <c r="AL22">
        <v>11082</v>
      </c>
      <c r="AM22">
        <v>2441</v>
      </c>
      <c r="AN22">
        <v>12727</v>
      </c>
      <c r="AO22">
        <v>5653</v>
      </c>
      <c r="AP22">
        <v>4995</v>
      </c>
      <c r="AQ22">
        <v>613</v>
      </c>
      <c r="AR22">
        <v>6909</v>
      </c>
      <c r="AS22">
        <v>1262</v>
      </c>
      <c r="AT22">
        <v>8813</v>
      </c>
      <c r="AU22">
        <v>34805</v>
      </c>
      <c r="AV22">
        <v>2735</v>
      </c>
      <c r="AW22">
        <v>495</v>
      </c>
      <c r="AX22">
        <v>8863</v>
      </c>
      <c r="AY22">
        <v>6031</v>
      </c>
      <c r="AZ22">
        <v>1532</v>
      </c>
      <c r="BA22">
        <v>6238</v>
      </c>
    </row>
    <row r="23" spans="1:53" x14ac:dyDescent="0.75">
      <c r="A23" t="s">
        <v>150</v>
      </c>
      <c r="B23" t="s">
        <v>151</v>
      </c>
      <c r="C23">
        <v>150</v>
      </c>
      <c r="D23">
        <v>133</v>
      </c>
      <c r="E23">
        <v>154.30000000000001</v>
      </c>
      <c r="F23">
        <v>126.5</v>
      </c>
      <c r="G23">
        <v>115.60000000000001</v>
      </c>
      <c r="H23">
        <v>100.7</v>
      </c>
      <c r="I23">
        <v>114.39999999999999</v>
      </c>
      <c r="J23">
        <v>206.6</v>
      </c>
      <c r="K23">
        <v>110.60000000000001</v>
      </c>
      <c r="L23">
        <v>95.600000000000009</v>
      </c>
      <c r="M23">
        <v>229.5</v>
      </c>
      <c r="N23">
        <v>116.4</v>
      </c>
      <c r="O23">
        <v>255.39999999999998</v>
      </c>
      <c r="P23">
        <v>136.1</v>
      </c>
      <c r="Q23">
        <v>112.10000000000001</v>
      </c>
      <c r="R23">
        <v>427.59999999999997</v>
      </c>
      <c r="S23">
        <v>87.5</v>
      </c>
      <c r="T23">
        <v>123.4</v>
      </c>
      <c r="U23">
        <v>125.7</v>
      </c>
      <c r="V23">
        <v>85.199999999999989</v>
      </c>
      <c r="W23">
        <v>112.30000000000001</v>
      </c>
      <c r="X23">
        <v>98.3</v>
      </c>
      <c r="Y23">
        <v>188.29999999999998</v>
      </c>
      <c r="Z23">
        <v>251.70000000000002</v>
      </c>
      <c r="AA23">
        <v>135</v>
      </c>
      <c r="AB23">
        <v>112.6</v>
      </c>
      <c r="AC23">
        <v>113.5</v>
      </c>
      <c r="AD23">
        <v>95.5</v>
      </c>
      <c r="AE23">
        <v>105.39999999999999</v>
      </c>
      <c r="AF23">
        <v>84.2</v>
      </c>
      <c r="AG23">
        <v>132.4</v>
      </c>
      <c r="AH23">
        <v>259.20000000000005</v>
      </c>
      <c r="AI23">
        <v>148.19999999999999</v>
      </c>
      <c r="AJ23">
        <v>94.5</v>
      </c>
      <c r="AK23">
        <v>190</v>
      </c>
      <c r="AL23">
        <v>109.2</v>
      </c>
      <c r="AM23">
        <v>82.100000000000009</v>
      </c>
      <c r="AN23">
        <v>110.3</v>
      </c>
      <c r="AO23">
        <v>89.1</v>
      </c>
      <c r="AP23">
        <v>103.10000000000001</v>
      </c>
      <c r="AQ23">
        <v>237.3</v>
      </c>
      <c r="AR23">
        <v>110.19999999999999</v>
      </c>
      <c r="AS23">
        <v>101.1</v>
      </c>
      <c r="AT23">
        <v>110</v>
      </c>
      <c r="AU23">
        <v>103.6</v>
      </c>
      <c r="AV23">
        <v>87.699999999999989</v>
      </c>
      <c r="AW23">
        <v>171.9</v>
      </c>
      <c r="AX23">
        <v>95.7</v>
      </c>
      <c r="AY23">
        <v>122.30000000000001</v>
      </c>
      <c r="AZ23">
        <v>80.7</v>
      </c>
      <c r="BA23">
        <v>106.89999999999999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495F5-362F-4B80-99E0-8051925ACE6C}">
  <dimension ref="A1:AY52"/>
  <sheetViews>
    <sheetView tabSelected="1" zoomScale="70" zoomScaleNormal="100" workbookViewId="0">
      <pane xSplit="1" topLeftCell="AU1" activePane="topRight" state="frozen"/>
      <selection pane="topRight" activeCell="BC10" sqref="BC10"/>
    </sheetView>
  </sheetViews>
  <sheetFormatPr defaultRowHeight="14.75" x14ac:dyDescent="0.75"/>
  <cols>
    <col min="1" max="1" width="16.6328125" bestFit="1" customWidth="1"/>
    <col min="2" max="2" width="15.76953125" bestFit="1" customWidth="1"/>
    <col min="3" max="3" width="13.04296875" style="19" customWidth="1"/>
    <col min="4" max="4" width="13.36328125" customWidth="1"/>
    <col min="5" max="5" width="16.40625" bestFit="1" customWidth="1"/>
    <col min="6" max="6" width="14.1796875" bestFit="1" customWidth="1"/>
    <col min="7" max="7" width="14.58984375" bestFit="1" customWidth="1"/>
    <col min="8" max="8" width="19.5" style="2" bestFit="1" customWidth="1"/>
    <col min="9" max="9" width="19.58984375" style="2" bestFit="1" customWidth="1"/>
    <col min="10" max="10" width="14.58984375" customWidth="1"/>
    <col min="11" max="11" width="19.86328125" style="2" bestFit="1" customWidth="1"/>
    <col min="12" max="12" width="19.953125" style="2" bestFit="1" customWidth="1"/>
    <col min="13" max="13" width="9.86328125" bestFit="1" customWidth="1"/>
    <col min="14" max="14" width="16.2265625" style="2" bestFit="1" customWidth="1"/>
    <col min="15" max="15" width="16.26953125" style="2" bestFit="1" customWidth="1"/>
    <col min="16" max="16" width="9.26953125" bestFit="1" customWidth="1"/>
    <col min="17" max="17" width="14.5" style="2" bestFit="1" customWidth="1"/>
    <col min="18" max="18" width="14.58984375" style="2" bestFit="1" customWidth="1"/>
    <col min="19" max="19" width="8.76953125" customWidth="1"/>
    <col min="20" max="20" width="17.953125" style="2" bestFit="1" customWidth="1"/>
    <col min="21" max="21" width="16.26953125" style="2" bestFit="1" customWidth="1"/>
    <col min="22" max="22" width="19.36328125" bestFit="1" customWidth="1"/>
    <col min="23" max="23" width="24.6328125" style="2" bestFit="1" customWidth="1"/>
    <col min="24" max="24" width="24.7265625" style="2" bestFit="1" customWidth="1"/>
    <col min="25" max="25" width="18.08984375" bestFit="1" customWidth="1"/>
    <col min="26" max="26" width="23.36328125" style="2" bestFit="1" customWidth="1"/>
    <col min="27" max="27" width="23.453125" style="2" bestFit="1" customWidth="1"/>
    <col min="28" max="28" width="14.1328125" bestFit="1" customWidth="1"/>
    <col min="29" max="29" width="19.40625" style="2" bestFit="1" customWidth="1"/>
    <col min="30" max="30" width="19.5" style="2" bestFit="1" customWidth="1"/>
    <col min="31" max="31" width="14.7265625" bestFit="1" customWidth="1"/>
    <col min="32" max="32" width="20" bestFit="1" customWidth="1"/>
    <col min="33" max="33" width="20.08984375" bestFit="1" customWidth="1"/>
    <col min="34" max="34" width="15.90625" bestFit="1" customWidth="1"/>
    <col min="35" max="35" width="21.2265625" bestFit="1" customWidth="1"/>
    <col min="36" max="36" width="21.36328125" bestFit="1" customWidth="1"/>
    <col min="37" max="37" width="9.2265625" bestFit="1" customWidth="1"/>
    <col min="38" max="38" width="14.04296875" bestFit="1" customWidth="1"/>
    <col min="39" max="39" width="14.1328125" bestFit="1" customWidth="1"/>
    <col min="40" max="40" width="11.58984375" bestFit="1" customWidth="1"/>
    <col min="41" max="41" width="16.81640625" bestFit="1" customWidth="1"/>
    <col min="42" max="42" width="16.86328125" bestFit="1" customWidth="1"/>
    <col min="43" max="43" width="14.40625" bestFit="1" customWidth="1"/>
    <col min="44" max="44" width="19.7265625" bestFit="1" customWidth="1"/>
    <col min="45" max="45" width="19.76953125" bestFit="1" customWidth="1"/>
    <col min="46" max="46" width="11.453125" bestFit="1" customWidth="1"/>
    <col min="47" max="47" width="16.6796875" bestFit="1" customWidth="1"/>
    <col min="48" max="48" width="16.7265625" bestFit="1" customWidth="1"/>
    <col min="49" max="49" width="15.76953125" bestFit="1" customWidth="1"/>
    <col min="50" max="50" width="21.04296875" bestFit="1" customWidth="1"/>
    <col min="51" max="51" width="21.1328125" bestFit="1" customWidth="1"/>
  </cols>
  <sheetData>
    <row r="1" spans="1:51" x14ac:dyDescent="0.75">
      <c r="A1" s="3" t="s">
        <v>81</v>
      </c>
      <c r="B1" s="3" t="s">
        <v>83</v>
      </c>
      <c r="C1" s="16" t="s">
        <v>19</v>
      </c>
      <c r="D1" s="3" t="s">
        <v>82</v>
      </c>
      <c r="E1" s="3" t="s">
        <v>23</v>
      </c>
      <c r="F1" s="3" t="s">
        <v>84</v>
      </c>
      <c r="G1" s="3" t="s">
        <v>12</v>
      </c>
      <c r="H1" s="15" t="s">
        <v>85</v>
      </c>
      <c r="I1" s="15" t="s">
        <v>86</v>
      </c>
      <c r="J1" s="3" t="s">
        <v>13</v>
      </c>
      <c r="K1" s="15" t="s">
        <v>87</v>
      </c>
      <c r="L1" s="15" t="s">
        <v>88</v>
      </c>
      <c r="M1" s="3" t="s">
        <v>16</v>
      </c>
      <c r="N1" s="15" t="s">
        <v>89</v>
      </c>
      <c r="O1" s="15" t="s">
        <v>90</v>
      </c>
      <c r="P1" s="3" t="s">
        <v>14</v>
      </c>
      <c r="Q1" s="15" t="s">
        <v>91</v>
      </c>
      <c r="R1" s="15" t="s">
        <v>92</v>
      </c>
      <c r="S1" s="3" t="s">
        <v>1</v>
      </c>
      <c r="T1" s="15" t="s">
        <v>93</v>
      </c>
      <c r="U1" s="15" t="s">
        <v>94</v>
      </c>
      <c r="V1" s="3" t="s">
        <v>95</v>
      </c>
      <c r="W1" s="15" t="s">
        <v>96</v>
      </c>
      <c r="X1" s="15" t="s">
        <v>97</v>
      </c>
      <c r="Y1" s="3" t="s">
        <v>3</v>
      </c>
      <c r="Z1" s="15" t="s">
        <v>98</v>
      </c>
      <c r="AA1" s="15" t="s">
        <v>99</v>
      </c>
      <c r="AB1" s="3" t="s">
        <v>4</v>
      </c>
      <c r="AC1" s="15" t="s">
        <v>100</v>
      </c>
      <c r="AD1" s="15" t="s">
        <v>101</v>
      </c>
      <c r="AE1" s="3" t="s">
        <v>5</v>
      </c>
      <c r="AF1" s="3" t="s">
        <v>102</v>
      </c>
      <c r="AG1" s="3" t="s">
        <v>103</v>
      </c>
      <c r="AH1" s="3" t="s">
        <v>6</v>
      </c>
      <c r="AI1" s="3" t="s">
        <v>104</v>
      </c>
      <c r="AJ1" s="3" t="s">
        <v>105</v>
      </c>
      <c r="AK1" s="3" t="s">
        <v>106</v>
      </c>
      <c r="AL1" s="3" t="s">
        <v>107</v>
      </c>
      <c r="AM1" s="3" t="s">
        <v>108</v>
      </c>
      <c r="AN1" s="3" t="s">
        <v>8</v>
      </c>
      <c r="AO1" s="3" t="s">
        <v>109</v>
      </c>
      <c r="AP1" s="3" t="s">
        <v>110</v>
      </c>
      <c r="AQ1" s="3" t="s">
        <v>9</v>
      </c>
      <c r="AR1" s="3" t="s">
        <v>111</v>
      </c>
      <c r="AS1" s="3" t="s">
        <v>112</v>
      </c>
      <c r="AT1" s="3" t="s">
        <v>10</v>
      </c>
      <c r="AU1" s="3" t="s">
        <v>113</v>
      </c>
      <c r="AV1" s="3" t="s">
        <v>114</v>
      </c>
      <c r="AW1" s="3" t="s">
        <v>115</v>
      </c>
      <c r="AX1" s="3" t="s">
        <v>117</v>
      </c>
      <c r="AY1" s="3" t="s">
        <v>116</v>
      </c>
    </row>
    <row r="2" spans="1:51" x14ac:dyDescent="0.75">
      <c r="A2" t="s">
        <v>45</v>
      </c>
      <c r="B2" s="13" cm="1">
        <f t="array" aca="1" ref="B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8884</v>
      </c>
      <c r="C2" s="17" cm="1">
        <f t="array" aca="1" ref="C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387.89166666666665</v>
      </c>
      <c r="D2" cm="1">
        <f t="array" aca="1" ref="D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10879</v>
      </c>
      <c r="E2">
        <f ca="1">Table1[[#This Row],[Consumption]]-Table1[[#This Row],[Generation]]</f>
        <v>-1995</v>
      </c>
      <c r="F2" s="14">
        <f ca="1">Table1[[#This Row],[Imports]]/Table1[[#This Row],[Consumption]]</f>
        <v>-0.22456100855470509</v>
      </c>
      <c r="G2" cm="1">
        <f t="array" aca="1" ref="G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7362</v>
      </c>
      <c r="H2" s="2">
        <f ca="1">Table1[[#This Row],[Fossil Fuels]]/Table1[[#This Row],[Generation]]</f>
        <v>0.67671660998253513</v>
      </c>
      <c r="I2" s="2">
        <f ca="1">Table1[[#This Row],[Fossil Fuels]]/Table1[[#This Row],[Consumption]]</f>
        <v>0.82868077442593424</v>
      </c>
      <c r="J2" cm="1">
        <f t="array" aca="1" ref="J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3219</v>
      </c>
      <c r="K2" s="2">
        <f ca="1">Table1[[#This Row],[Renewables]]/Table1[[#This Row],[Generation]]</f>
        <v>0.29589116646750618</v>
      </c>
      <c r="L2" s="2">
        <f ca="1">Table1[[#This Row],[Renewables]]/Table1[[#This Row],[Consumption]]</f>
        <v>0.36233678523187751</v>
      </c>
      <c r="M2" cm="1">
        <f t="array" aca="1" ref="M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 s="2">
        <f ca="1">Table1[[#This Row],[Nuclear ]]/Table1[[#This Row],[Generation]]</f>
        <v>0</v>
      </c>
      <c r="O2" s="2">
        <f ca="1">Table1[[#This Row],[Nuclear ]]/Table1[[#This Row],[Consumption]]</f>
        <v>0</v>
      </c>
      <c r="P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177</v>
      </c>
      <c r="Q2" s="2">
        <f ca="1">Table1[[#This Row],[Other]]/Table1[[#This Row],[Generation]]</f>
        <v>1.6269877746116372E-2</v>
      </c>
      <c r="R2" s="2">
        <f ca="1">Table1[[#This Row],[Other]]/Table1[[#This Row],[Consumption]]</f>
        <v>1.9923457901846017E-2</v>
      </c>
      <c r="S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2" s="2">
        <f ca="1">Table1[[#This Row],[Coal]]/Table1[[#This Row],[Generation]]</f>
        <v>0</v>
      </c>
      <c r="U2" s="2">
        <f ca="1">Table1[[#This Row],[Coal]]/Table1[[#This Row],[Consumption]]</f>
        <v>0</v>
      </c>
      <c r="V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7362</v>
      </c>
      <c r="W2" s="2">
        <f ca="1">Table1[[#This Row],[Petroleum liquids]]/Table1[[#This Row],[Generation]]</f>
        <v>0.67671660998253513</v>
      </c>
      <c r="X2" s="2">
        <f ca="1">Table1[[#This Row],[Petroleum liquids]]/Table1[[#This Row],[Consumption]]</f>
        <v>0.82868077442593424</v>
      </c>
      <c r="Y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 s="2">
        <f ca="1">Table1[[#This Row],[Petroleum Coke]]/Table1[[#This Row],[Generation]]</f>
        <v>0</v>
      </c>
      <c r="AA2" s="2">
        <f ca="1">Table1[[#This Row],[Petroleum Coke]]/Table1[[#This Row],[Consumption]]</f>
        <v>0</v>
      </c>
      <c r="AB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0</v>
      </c>
      <c r="AC2" s="2">
        <f ca="1">Table1[[#This Row],[Natural Gas]]/Table1[[#This Row],[Generation]]</f>
        <v>0</v>
      </c>
      <c r="AD2" s="2">
        <f ca="1">Table1[[#This Row],[Natural Gas]]/Table1[[#This Row],[Consumption]]</f>
        <v>0</v>
      </c>
      <c r="AE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 s="2">
        <f ca="1">Table1[[#This Row],[Other Gases]]/Table1[[#This Row],[Generation]]</f>
        <v>0</v>
      </c>
      <c r="AG2" s="2">
        <f ca="1">Table1[[#This Row],[Other Gases]]/Table1[[#This Row],[Consumption]]</f>
        <v>0</v>
      </c>
      <c r="AH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v>
      </c>
      <c r="AI2" s="2">
        <f ca="1">Table1[[#This Row],[Hydroelectric]]/Table1[[#This Row],[Generation]]</f>
        <v>1.0111223458038423E-3</v>
      </c>
      <c r="AJ2" s="2">
        <f ca="1">Table1[[#This Row],[Hydroelectric]]/Table1[[#This Row],[Consumption]]</f>
        <v>1.2381809995497524E-3</v>
      </c>
      <c r="AK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646</v>
      </c>
      <c r="AL2" s="2">
        <f ca="1">Table1[[#This Row],[Wind ]]/Table1[[#This Row],[Generation]]</f>
        <v>5.9380457762662008E-2</v>
      </c>
      <c r="AM2" s="2">
        <f ca="1">Table1[[#This Row],[Wind ]]/Table1[[#This Row],[Consumption]]</f>
        <v>7.2714993246285456E-2</v>
      </c>
      <c r="AN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289</v>
      </c>
      <c r="AO2" s="2">
        <f ca="1">Table1[[#This Row],[Biomass]]/Table1[[#This Row],[Generation]]</f>
        <v>2.6564941630664585E-2</v>
      </c>
      <c r="AP2" s="2">
        <f ca="1">Table1[[#This Row],[Biomass]]/Table1[[#This Row],[Consumption]]</f>
        <v>3.2530391715443495E-2</v>
      </c>
      <c r="AQ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214</v>
      </c>
      <c r="AR2" s="2">
        <f ca="1">Table1[[#This Row],[Geothermal]]/Table1[[#This Row],[Generation]]</f>
        <v>1.9670925636547477E-2</v>
      </c>
      <c r="AS2" s="2">
        <f ca="1">Table1[[#This Row],[Geothermal]]/Table1[[#This Row],[Consumption]]</f>
        <v>2.4088248536695181E-2</v>
      </c>
      <c r="AT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2059</v>
      </c>
      <c r="AU2" s="2">
        <f ca="1">Table1[[#This Row],[Solar PV]]/Table1[[#This Row],[Generation]]</f>
        <v>0.18926371909182829</v>
      </c>
      <c r="AV2" s="2">
        <f ca="1">Table1[[#This Row],[Solar PV]]/Table1[[#This Row],[Consumption]]</f>
        <v>0.23176497073390365</v>
      </c>
      <c r="AW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 s="2">
        <f ca="1">Table1[[#This Row],[Solar thermal]]/Table1[[#This Row],[Generation]]</f>
        <v>0</v>
      </c>
      <c r="AY2" s="2">
        <f ca="1">Table1[[#This Row],[Solar thermal]]/Table1[[#This Row],[Consumption]]</f>
        <v>0</v>
      </c>
    </row>
    <row r="3" spans="1:51" x14ac:dyDescent="0.75">
      <c r="A3" t="s">
        <v>30</v>
      </c>
      <c r="B3" s="13" cm="1">
        <f t="array" aca="1" ref="B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238084</v>
      </c>
      <c r="C3" s="17" cm="1">
        <f t="array" aca="1" ref="C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245.64166666666662</v>
      </c>
      <c r="D3" cm="1">
        <f t="array" aca="1" ref="D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244974</v>
      </c>
      <c r="E3">
        <f ca="1">Table1[[#This Row],[Consumption]]-Table1[[#This Row],[Generation]]</f>
        <v>-6890</v>
      </c>
      <c r="F3" s="14">
        <f ca="1">Table1[[#This Row],[Imports]]/Table1[[#This Row],[Consumption]]</f>
        <v>-2.8939365938072278E-2</v>
      </c>
      <c r="G3" cm="1">
        <f t="array" aca="1" ref="G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96157</v>
      </c>
      <c r="H3" s="2">
        <f ca="1">Table1[[#This Row],[Fossil Fuels]]/Table1[[#This Row],[Generation]]</f>
        <v>0.39251920611983315</v>
      </c>
      <c r="I3" s="2">
        <f ca="1">Table1[[#This Row],[Fossil Fuels]]/Table1[[#This Row],[Consumption]]</f>
        <v>0.40387846306345659</v>
      </c>
      <c r="J3" cm="1">
        <f t="array" aca="1" ref="J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131893</v>
      </c>
      <c r="K3" s="2">
        <f ca="1">Table1[[#This Row],[Renewables]]/Table1[[#This Row],[Generation]]</f>
        <v>0.53839591140284271</v>
      </c>
      <c r="L3" s="2">
        <f ca="1">Table1[[#This Row],[Renewables]]/Table1[[#This Row],[Consumption]]</f>
        <v>0.55397674770249161</v>
      </c>
      <c r="M3" cm="1">
        <f t="array" aca="1" ref="M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17719</v>
      </c>
      <c r="N3" s="2">
        <f ca="1">Table1[[#This Row],[Nuclear ]]/Table1[[#This Row],[Generation]]</f>
        <v>7.2330124829573753E-2</v>
      </c>
      <c r="O3" s="2">
        <f ca="1">Table1[[#This Row],[Nuclear ]]/Table1[[#This Row],[Consumption]]</f>
        <v>7.4423312780363238E-2</v>
      </c>
      <c r="P3"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-299</v>
      </c>
      <c r="Q3" s="2">
        <f ca="1">Table1[[#This Row],[Other]]/Table1[[#This Row],[Generation]]</f>
        <v>-1.2205376897140106E-3</v>
      </c>
      <c r="R3" s="2">
        <f ca="1">Table1[[#This Row],[Other]]/Table1[[#This Row],[Consumption]]</f>
        <v>-1.2558592765578535E-3</v>
      </c>
      <c r="S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209</v>
      </c>
      <c r="T3" s="2">
        <f ca="1">Table1[[#This Row],[Coal]]/Table1[[#This Row],[Generation]]</f>
        <v>8.5315176304424142E-4</v>
      </c>
      <c r="U3" s="2">
        <f ca="1">Table1[[#This Row],[Coal]]/Table1[[#This Row],[Consumption]]</f>
        <v>8.7784143411569031E-4</v>
      </c>
      <c r="V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76</v>
      </c>
      <c r="W3" s="2">
        <f ca="1">Table1[[#This Row],[Petroleum liquids]]/Table1[[#This Row],[Generation]]</f>
        <v>3.1023700474336053E-4</v>
      </c>
      <c r="X3" s="2">
        <f ca="1">Table1[[#This Row],[Petroleum liquids]]/Table1[[#This Row],[Consumption]]</f>
        <v>3.1921506695116008E-4</v>
      </c>
      <c r="Y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 s="2">
        <f ca="1">Table1[[#This Row],[Petroleum Coke]]/Table1[[#This Row],[Generation]]</f>
        <v>0</v>
      </c>
      <c r="AA3" s="2">
        <f ca="1">Table1[[#This Row],[Petroleum Coke]]/Table1[[#This Row],[Consumption]]</f>
        <v>0</v>
      </c>
      <c r="AB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94486</v>
      </c>
      <c r="AC3" s="2">
        <f ca="1">Table1[[#This Row],[Natural Gas]]/Table1[[#This Row],[Generation]]</f>
        <v>0.38569807408133105</v>
      </c>
      <c r="AD3" s="2">
        <f ca="1">Table1[[#This Row],[Natural Gas]]/Table1[[#This Row],[Consumption]]</f>
        <v>0.39685993178878043</v>
      </c>
      <c r="AE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1386</v>
      </c>
      <c r="AF3" s="2">
        <f ca="1">Table1[[#This Row],[Other Gases]]/Table1[[#This Row],[Generation]]</f>
        <v>5.6577432707144429E-3</v>
      </c>
      <c r="AG3" s="2">
        <f ca="1">Table1[[#This Row],[Other Gases]]/Table1[[#This Row],[Consumption]]</f>
        <v>5.8214747736093147E-3</v>
      </c>
      <c r="AH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31852</v>
      </c>
      <c r="AI3" s="2">
        <f ca="1">Table1[[#This Row],[Hydroelectric]]/Table1[[#This Row],[Generation]]</f>
        <v>0.13002196151428314</v>
      </c>
      <c r="AJ3" s="2">
        <f ca="1">Table1[[#This Row],[Hydroelectric]]/Table1[[#This Row],[Consumption]]</f>
        <v>0.13378471463853095</v>
      </c>
      <c r="AK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15115</v>
      </c>
      <c r="AL3" s="2">
        <f ca="1">Table1[[#This Row],[Wind ]]/Table1[[#This Row],[Generation]]</f>
        <v>6.1700425351261766E-2</v>
      </c>
      <c r="AM3" s="2">
        <f ca="1">Table1[[#This Row],[Wind ]]/Table1[[#This Row],[Consumption]]</f>
        <v>6.3485996539036638E-2</v>
      </c>
      <c r="AN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4884</v>
      </c>
      <c r="AO3" s="2">
        <f ca="1">Table1[[#This Row],[Biomass]]/Table1[[#This Row],[Generation]]</f>
        <v>1.9936809620612801E-2</v>
      </c>
      <c r="AP3" s="2">
        <f ca="1">Table1[[#This Row],[Biomass]]/Table1[[#This Row],[Consumption]]</f>
        <v>2.0513768249861394E-2</v>
      </c>
      <c r="AQ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11017</v>
      </c>
      <c r="AR3" s="2">
        <f ca="1">Table1[[#This Row],[Geothermal]]/Table1[[#This Row],[Generation]]</f>
        <v>4.4972119490231617E-2</v>
      </c>
      <c r="AS3" s="2">
        <f ca="1">Table1[[#This Row],[Geothermal]]/Table1[[#This Row],[Consumption]]</f>
        <v>4.6273584113170139E-2</v>
      </c>
      <c r="AT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67126</v>
      </c>
      <c r="AU3" s="2">
        <f ca="1">Table1[[#This Row],[Solar PV]]/Table1[[#This Row],[Generation]]</f>
        <v>0.2740127523737213</v>
      </c>
      <c r="AV3" s="2">
        <f ca="1">Table1[[#This Row],[Solar PV]]/Table1[[#This Row],[Consumption]]</f>
        <v>0.28194250768636281</v>
      </c>
      <c r="AW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1899</v>
      </c>
      <c r="AX3" s="2">
        <f ca="1">Table1[[#This Row],[Solar thermal]]/Table1[[#This Row],[Generation]]</f>
        <v>7.7518430527321264E-3</v>
      </c>
      <c r="AY3" s="2">
        <f ca="1">Table1[[#This Row],[Solar thermal]]/Table1[[#This Row],[Consumption]]</f>
        <v>7.9761764755296449E-3</v>
      </c>
    </row>
    <row r="4" spans="1:51" x14ac:dyDescent="0.75">
      <c r="A4" t="s">
        <v>42</v>
      </c>
      <c r="B4" s="13" cm="1">
        <f t="array" aca="1" ref="B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26527</v>
      </c>
      <c r="C4" s="17" cm="1">
        <f t="array" aca="1" ref="C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242.69166666666672</v>
      </c>
      <c r="D4" cm="1">
        <f t="array" aca="1" ref="D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41347</v>
      </c>
      <c r="E4">
        <f ca="1">Table1[[#This Row],[Consumption]]-Table1[[#This Row],[Generation]]</f>
        <v>-14820</v>
      </c>
      <c r="F4" s="14">
        <f ca="1">Table1[[#This Row],[Imports]]/Table1[[#This Row],[Consumption]]</f>
        <v>-0.55867606589512575</v>
      </c>
      <c r="G4" cm="1">
        <f t="array" aca="1" ref="G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24573</v>
      </c>
      <c r="H4" s="2">
        <f ca="1">Table1[[#This Row],[Fossil Fuels]]/Table1[[#This Row],[Generation]]</f>
        <v>0.59431155827508642</v>
      </c>
      <c r="I4" s="2">
        <f ca="1">Table1[[#This Row],[Fossil Fuels]]/Table1[[#This Row],[Consumption]]</f>
        <v>0.92633920156821348</v>
      </c>
      <c r="J4" cm="1">
        <f t="array" aca="1" ref="J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2567.25</v>
      </c>
      <c r="K4" s="2">
        <f ca="1">Table1[[#This Row],[Renewables]]/Table1[[#This Row],[Generation]]</f>
        <v>6.2090357220596415E-2</v>
      </c>
      <c r="L4" s="2">
        <f ca="1">Table1[[#This Row],[Renewables]]/Table1[[#This Row],[Consumption]]</f>
        <v>9.6778753722622235E-2</v>
      </c>
      <c r="M4" cm="1">
        <f t="array" aca="1" ref="M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13670</v>
      </c>
      <c r="N4" s="2">
        <f ca="1">Table1[[#This Row],[Nuclear ]]/Table1[[#This Row],[Generation]]</f>
        <v>0.33061648970904783</v>
      </c>
      <c r="O4" s="2">
        <f ca="1">Table1[[#This Row],[Nuclear ]]/Table1[[#This Row],[Consumption]]</f>
        <v>0.51532400949975499</v>
      </c>
      <c r="P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428</v>
      </c>
      <c r="Q4" s="2">
        <f ca="1">Table1[[#This Row],[Other]]/Table1[[#This Row],[Generation]]</f>
        <v>1.0351416064043341E-2</v>
      </c>
      <c r="R4" s="2">
        <f ca="1">Table1[[#This Row],[Other]]/Table1[[#This Row],[Consumption]]</f>
        <v>1.613450446714668E-2</v>
      </c>
      <c r="S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 s="2">
        <f ca="1">Table1[[#This Row],[Coal]]/Table1[[#This Row],[Generation]]</f>
        <v>0</v>
      </c>
      <c r="U4" s="2">
        <f ca="1">Table1[[#This Row],[Coal]]/Table1[[#This Row],[Consumption]]</f>
        <v>0</v>
      </c>
      <c r="V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54</v>
      </c>
      <c r="W4" s="2">
        <f ca="1">Table1[[#This Row],[Petroleum liquids]]/Table1[[#This Row],[Generation]]</f>
        <v>1.3060197837811692E-3</v>
      </c>
      <c r="X4" s="2">
        <f ca="1">Table1[[#This Row],[Petroleum liquids]]/Table1[[#This Row],[Consumption]]</f>
        <v>2.0356617785652355E-3</v>
      </c>
      <c r="Y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 s="2">
        <f ca="1">Table1[[#This Row],[Petroleum Coke]]/Table1[[#This Row],[Generation]]</f>
        <v>0</v>
      </c>
      <c r="AA4" s="2">
        <f ca="1">Table1[[#This Row],[Petroleum Coke]]/Table1[[#This Row],[Consumption]]</f>
        <v>0</v>
      </c>
      <c r="AB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24519</v>
      </c>
      <c r="AC4" s="2">
        <f ca="1">Table1[[#This Row],[Natural Gas]]/Table1[[#This Row],[Generation]]</f>
        <v>0.59300553849130533</v>
      </c>
      <c r="AD4" s="2">
        <f ca="1">Table1[[#This Row],[Natural Gas]]/Table1[[#This Row],[Consumption]]</f>
        <v>0.9243035397896483</v>
      </c>
      <c r="AE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 s="2">
        <f ca="1">Table1[[#This Row],[Other Gases]]/Table1[[#This Row],[Generation]]</f>
        <v>0</v>
      </c>
      <c r="AG4" s="2">
        <f ca="1">Table1[[#This Row],[Other Gases]]/Table1[[#This Row],[Consumption]]</f>
        <v>0</v>
      </c>
      <c r="AH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367</v>
      </c>
      <c r="AI4" s="2">
        <f ca="1">Table1[[#This Row],[Hydroelectric]]/Table1[[#This Row],[Generation]]</f>
        <v>8.87609741940165E-3</v>
      </c>
      <c r="AJ4" s="2">
        <f ca="1">Table1[[#This Row],[Hydroelectric]]/Table1[[#This Row],[Consumption]]</f>
        <v>1.3834960606174842E-2</v>
      </c>
      <c r="AK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8.25</v>
      </c>
      <c r="AL4" s="2">
        <f ca="1">Table1[[#This Row],[Wind ]]/Table1[[#This Row],[Generation]]</f>
        <v>1.9953080029990085E-4</v>
      </c>
      <c r="AM4" s="2">
        <f ca="1">Table1[[#This Row],[Wind ]]/Table1[[#This Row],[Consumption]]</f>
        <v>3.1100388283635542E-4</v>
      </c>
      <c r="AN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518</v>
      </c>
      <c r="AO4" s="2">
        <f ca="1">Table1[[#This Row],[Biomass]]/Table1[[#This Row],[Generation]]</f>
        <v>1.2528115703678622E-2</v>
      </c>
      <c r="AP4" s="2">
        <f ca="1">Table1[[#This Row],[Biomass]]/Table1[[#This Row],[Consumption]]</f>
        <v>1.9527274098088739E-2</v>
      </c>
      <c r="AQ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 s="2">
        <f ca="1">Table1[[#This Row],[Geothermal]]/Table1[[#This Row],[Generation]]</f>
        <v>0</v>
      </c>
      <c r="AS4" s="2">
        <f ca="1">Table1[[#This Row],[Geothermal]]/Table1[[#This Row],[Consumption]]</f>
        <v>0</v>
      </c>
      <c r="AT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1674</v>
      </c>
      <c r="AU4" s="2">
        <f ca="1">Table1[[#This Row],[Solar PV]]/Table1[[#This Row],[Generation]]</f>
        <v>4.0486613297216242E-2</v>
      </c>
      <c r="AV4" s="2">
        <f ca="1">Table1[[#This Row],[Solar PV]]/Table1[[#This Row],[Consumption]]</f>
        <v>6.3105515135522303E-2</v>
      </c>
      <c r="AW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 s="2">
        <f ca="1">Table1[[#This Row],[Solar thermal]]/Table1[[#This Row],[Generation]]</f>
        <v>0</v>
      </c>
      <c r="AY4" s="2">
        <f ca="1">Table1[[#This Row],[Solar thermal]]/Table1[[#This Row],[Consumption]]</f>
        <v>0</v>
      </c>
    </row>
    <row r="5" spans="1:51" x14ac:dyDescent="0.75">
      <c r="A5" t="s">
        <v>61</v>
      </c>
      <c r="B5" s="13" cm="1">
        <f t="array" aca="1" ref="B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10589</v>
      </c>
      <c r="C5" s="17" cm="1">
        <f t="array" aca="1" ref="C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229.69999999999996</v>
      </c>
      <c r="D5" cm="1">
        <f t="array" aca="1" ref="D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16337</v>
      </c>
      <c r="E5">
        <f ca="1">Table1[[#This Row],[Consumption]]-Table1[[#This Row],[Generation]]</f>
        <v>-5748</v>
      </c>
      <c r="F5" s="14">
        <f ca="1">Table1[[#This Row],[Imports]]/Table1[[#This Row],[Consumption]]</f>
        <v>-0.54282746246104452</v>
      </c>
      <c r="G5" cm="1">
        <f t="array" aca="1" ref="G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4445.29</v>
      </c>
      <c r="H5" s="2">
        <f ca="1">Table1[[#This Row],[Fossil Fuels]]/Table1[[#This Row],[Generation]]</f>
        <v>0.27209952867723575</v>
      </c>
      <c r="I5" s="2">
        <f ca="1">Table1[[#This Row],[Fossil Fuels]]/Table1[[#This Row],[Consumption]]</f>
        <v>0.41980262536594581</v>
      </c>
      <c r="J5" cm="1">
        <f t="array" aca="1" ref="J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2018</v>
      </c>
      <c r="K5" s="2">
        <f ca="1">Table1[[#This Row],[Renewables]]/Table1[[#This Row],[Generation]]</f>
        <v>0.12352329068984513</v>
      </c>
      <c r="L5" s="2">
        <f ca="1">Table1[[#This Row],[Renewables]]/Table1[[#This Row],[Consumption]]</f>
        <v>0.19057512512985172</v>
      </c>
      <c r="M5" cm="1">
        <f t="array" aca="1" ref="M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9536</v>
      </c>
      <c r="N5" s="2">
        <f ca="1">Table1[[#This Row],[Nuclear ]]/Table1[[#This Row],[Generation]]</f>
        <v>0.58370569872069533</v>
      </c>
      <c r="O5" s="2">
        <f ca="1">Table1[[#This Row],[Nuclear ]]/Table1[[#This Row],[Consumption]]</f>
        <v>0.9005571819813013</v>
      </c>
      <c r="P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53</v>
      </c>
      <c r="Q5" s="2">
        <f ca="1">Table1[[#This Row],[Other]]/Table1[[#This Row],[Generation]]</f>
        <v>3.2441696761951397E-3</v>
      </c>
      <c r="R5" s="2">
        <f ca="1">Table1[[#This Row],[Other]]/Table1[[#This Row],[Consumption]]</f>
        <v>5.0051940693172162E-3</v>
      </c>
      <c r="S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160.29</v>
      </c>
      <c r="T5" s="2">
        <f ca="1">Table1[[#This Row],[Coal]]/Table1[[#This Row],[Generation]]</f>
        <v>9.8114708942890361E-3</v>
      </c>
      <c r="U5" s="2">
        <f ca="1">Table1[[#This Row],[Coal]]/Table1[[#This Row],[Consumption]]</f>
        <v>1.5137406742846349E-2</v>
      </c>
      <c r="V5" s="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60</v>
      </c>
      <c r="W5" s="2">
        <f ca="1">Table1[[#This Row],[Petroleum liquids]]/Table1[[#This Row],[Generation]]</f>
        <v>3.6726449164473283E-3</v>
      </c>
      <c r="X5" s="2">
        <f ca="1">Table1[[#This Row],[Petroleum liquids]]/Table1[[#This Row],[Consumption]]</f>
        <v>5.6662574369628861E-3</v>
      </c>
      <c r="Y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 s="2">
        <f ca="1">Table1[[#This Row],[Petroleum Coke]]/Table1[[#This Row],[Generation]]</f>
        <v>0</v>
      </c>
      <c r="AA5" s="2">
        <f ca="1">Table1[[#This Row],[Petroleum Coke]]/Table1[[#This Row],[Consumption]]</f>
        <v>0</v>
      </c>
      <c r="AB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4225</v>
      </c>
      <c r="AC5" s="2">
        <f ca="1">Table1[[#This Row],[Natural Gas]]/Table1[[#This Row],[Generation]]</f>
        <v>0.25861541286649936</v>
      </c>
      <c r="AD5" s="2">
        <f ca="1">Table1[[#This Row],[Natural Gas]]/Table1[[#This Row],[Consumption]]</f>
        <v>0.39899896118613654</v>
      </c>
      <c r="AE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5" s="2">
        <f ca="1">Table1[[#This Row],[Other Gases]]/Table1[[#This Row],[Generation]]</f>
        <v>0</v>
      </c>
      <c r="AG5" s="2">
        <f ca="1">Table1[[#This Row],[Other Gases]]/Table1[[#This Row],[Consumption]]</f>
        <v>0</v>
      </c>
      <c r="AH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944</v>
      </c>
      <c r="AI5" s="2">
        <f ca="1">Table1[[#This Row],[Hydroelectric]]/Table1[[#This Row],[Generation]]</f>
        <v>5.7782946685437965E-2</v>
      </c>
      <c r="AJ5" s="2">
        <f ca="1">Table1[[#This Row],[Hydroelectric]]/Table1[[#This Row],[Consumption]]</f>
        <v>8.9149117008216067E-2</v>
      </c>
      <c r="AK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413</v>
      </c>
      <c r="AL5" s="2">
        <f ca="1">Table1[[#This Row],[Wind ]]/Table1[[#This Row],[Generation]]</f>
        <v>2.5280039174879108E-2</v>
      </c>
      <c r="AM5" s="2">
        <f ca="1">Table1[[#This Row],[Wind ]]/Table1[[#This Row],[Consumption]]</f>
        <v>3.9002738691094531E-2</v>
      </c>
      <c r="AN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661</v>
      </c>
      <c r="AO5" s="2">
        <f ca="1">Table1[[#This Row],[Biomass]]/Table1[[#This Row],[Generation]]</f>
        <v>4.0460304829528067E-2</v>
      </c>
      <c r="AP5" s="2">
        <f ca="1">Table1[[#This Row],[Biomass]]/Table1[[#This Row],[Consumption]]</f>
        <v>6.2423269430541127E-2</v>
      </c>
      <c r="AQ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 s="2">
        <f ca="1">Table1[[#This Row],[Geothermal]]/Table1[[#This Row],[Generation]]</f>
        <v>0</v>
      </c>
      <c r="AS5" s="2">
        <f ca="1">Table1[[#This Row],[Geothermal]]/Table1[[#This Row],[Consumption]]</f>
        <v>0</v>
      </c>
      <c r="AT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5" s="2">
        <f ca="1">Table1[[#This Row],[Solar PV]]/Table1[[#This Row],[Generation]]</f>
        <v>0</v>
      </c>
      <c r="AV5" s="2">
        <f ca="1">Table1[[#This Row],[Solar PV]]/Table1[[#This Row],[Consumption]]</f>
        <v>0</v>
      </c>
      <c r="AW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 s="2">
        <f ca="1">Table1[[#This Row],[Solar thermal]]/Table1[[#This Row],[Generation]]</f>
        <v>0</v>
      </c>
      <c r="AY5" s="2">
        <f ca="1">Table1[[#This Row],[Solar thermal]]/Table1[[#This Row],[Consumption]]</f>
        <v>0</v>
      </c>
    </row>
    <row r="6" spans="1:51" x14ac:dyDescent="0.75">
      <c r="A6" t="s">
        <v>53</v>
      </c>
      <c r="B6" s="13" cm="1">
        <f t="array" aca="1" ref="B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49585</v>
      </c>
      <c r="C6" s="17" cm="1">
        <f t="array" aca="1" ref="C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229.5083333333333</v>
      </c>
      <c r="D6" cm="1">
        <f t="array" aca="1" ref="D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23377</v>
      </c>
      <c r="E6">
        <f ca="1">Table1[[#This Row],[Consumption]]-Table1[[#This Row],[Generation]]</f>
        <v>26208</v>
      </c>
      <c r="F6" s="14">
        <f ca="1">Table1[[#This Row],[Imports]]/Table1[[#This Row],[Consumption]]</f>
        <v>0.52854693959866894</v>
      </c>
      <c r="G6" cm="1">
        <f t="array" aca="1" ref="G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15074.22</v>
      </c>
      <c r="H6" s="2">
        <f ca="1">Table1[[#This Row],[Fossil Fuels]]/Table1[[#This Row],[Generation]]</f>
        <v>0.6448312443855071</v>
      </c>
      <c r="I6" s="2">
        <f ca="1">Table1[[#This Row],[Fossil Fuels]]/Table1[[#This Row],[Consumption]]</f>
        <v>0.30400766360794595</v>
      </c>
      <c r="J6" cm="1">
        <f t="array" aca="1" ref="J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7653</v>
      </c>
      <c r="K6" s="2">
        <f ca="1">Table1[[#This Row],[Renewables]]/Table1[[#This Row],[Generation]]</f>
        <v>0.32737305898960517</v>
      </c>
      <c r="L6" s="2">
        <f ca="1">Table1[[#This Row],[Renewables]]/Table1[[#This Row],[Consumption]]</f>
        <v>0.15434103055359483</v>
      </c>
      <c r="M6" cm="1">
        <f t="array" aca="1" ref="M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6" s="2">
        <f ca="1">Table1[[#This Row],[Nuclear ]]/Table1[[#This Row],[Generation]]</f>
        <v>0</v>
      </c>
      <c r="O6" s="2">
        <f ca="1">Table1[[#This Row],[Nuclear ]]/Table1[[#This Row],[Consumption]]</f>
        <v>0</v>
      </c>
      <c r="P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933</v>
      </c>
      <c r="Q6" s="2">
        <f ca="1">Table1[[#This Row],[Other]]/Table1[[#This Row],[Generation]]</f>
        <v>3.9911023655729988E-2</v>
      </c>
      <c r="R6" s="2">
        <f ca="1">Table1[[#This Row],[Other]]/Table1[[#This Row],[Consumption]]</f>
        <v>1.8816174246243825E-2</v>
      </c>
      <c r="S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6" s="2">
        <f ca="1">Table1[[#This Row],[Coal]]/Table1[[#This Row],[Generation]]</f>
        <v>0</v>
      </c>
      <c r="U6" s="2">
        <f ca="1">Table1[[#This Row],[Coal]]/Table1[[#This Row],[Consumption]]</f>
        <v>0</v>
      </c>
      <c r="V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83.22</v>
      </c>
      <c r="W6" s="2">
        <f ca="1">Table1[[#This Row],[Petroleum liquids]]/Table1[[#This Row],[Generation]]</f>
        <v>3.5599093125721864E-3</v>
      </c>
      <c r="X6" s="2">
        <f ca="1">Table1[[#This Row],[Petroleum liquids]]/Table1[[#This Row],[Consumption]]</f>
        <v>1.6783301401633558E-3</v>
      </c>
      <c r="Y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6" s="2">
        <f ca="1">Table1[[#This Row],[Petroleum Coke]]/Table1[[#This Row],[Generation]]</f>
        <v>0</v>
      </c>
      <c r="AA6" s="2">
        <f ca="1">Table1[[#This Row],[Petroleum Coke]]/Table1[[#This Row],[Consumption]]</f>
        <v>0</v>
      </c>
      <c r="AB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14991</v>
      </c>
      <c r="AC6" s="2">
        <f ca="1">Table1[[#This Row],[Natural Gas]]/Table1[[#This Row],[Generation]]</f>
        <v>0.64127133507293499</v>
      </c>
      <c r="AD6" s="2">
        <f ca="1">Table1[[#This Row],[Natural Gas]]/Table1[[#This Row],[Consumption]]</f>
        <v>0.30232933346778257</v>
      </c>
      <c r="AE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6" s="2">
        <f ca="1">Table1[[#This Row],[Other Gases]]/Table1[[#This Row],[Generation]]</f>
        <v>0</v>
      </c>
      <c r="AG6" s="2">
        <f ca="1">Table1[[#This Row],[Other Gases]]/Table1[[#This Row],[Consumption]]</f>
        <v>0</v>
      </c>
      <c r="AH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897</v>
      </c>
      <c r="AI6" s="2">
        <f ca="1">Table1[[#This Row],[Hydroelectric]]/Table1[[#This Row],[Generation]]</f>
        <v>3.8371048466441376E-2</v>
      </c>
      <c r="AJ6" s="2">
        <f ca="1">Table1[[#This Row],[Hydroelectric]]/Table1[[#This Row],[Consumption]]</f>
        <v>1.8090148230311586E-2</v>
      </c>
      <c r="AK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196</v>
      </c>
      <c r="AL6" s="2">
        <f ca="1">Table1[[#This Row],[Wind ]]/Table1[[#This Row],[Generation]]</f>
        <v>8.3843093639046923E-3</v>
      </c>
      <c r="AM6" s="2">
        <f ca="1">Table1[[#This Row],[Wind ]]/Table1[[#This Row],[Consumption]]</f>
        <v>3.9528083089644048E-3</v>
      </c>
      <c r="AN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957</v>
      </c>
      <c r="AO6" s="2">
        <f ca="1">Table1[[#This Row],[Biomass]]/Table1[[#This Row],[Generation]]</f>
        <v>4.0937673781922403E-2</v>
      </c>
      <c r="AP6" s="2">
        <f ca="1">Table1[[#This Row],[Biomass]]/Table1[[#This Row],[Consumption]]</f>
        <v>1.9300191590198648E-2</v>
      </c>
      <c r="AQ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6" s="2">
        <f ca="1">Table1[[#This Row],[Geothermal]]/Table1[[#This Row],[Generation]]</f>
        <v>0</v>
      </c>
      <c r="AS6" s="2">
        <f ca="1">Table1[[#This Row],[Geothermal]]/Table1[[#This Row],[Consumption]]</f>
        <v>0</v>
      </c>
      <c r="AT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5603</v>
      </c>
      <c r="AU6" s="2">
        <f ca="1">Table1[[#This Row],[Solar PV]]/Table1[[#This Row],[Generation]]</f>
        <v>0.23968002737733671</v>
      </c>
      <c r="AV6" s="2">
        <f ca="1">Table1[[#This Row],[Solar PV]]/Table1[[#This Row],[Consumption]]</f>
        <v>0.11299788242412019</v>
      </c>
      <c r="AW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6" s="2">
        <f ca="1">Table1[[#This Row],[Solar thermal]]/Table1[[#This Row],[Generation]]</f>
        <v>0</v>
      </c>
      <c r="AY6" s="2">
        <f ca="1">Table1[[#This Row],[Solar thermal]]/Table1[[#This Row],[Consumption]]</f>
        <v>0</v>
      </c>
    </row>
    <row r="7" spans="1:51" x14ac:dyDescent="0.75">
      <c r="A7" t="s">
        <v>70</v>
      </c>
      <c r="B7" s="13" cm="1">
        <f t="array" aca="1" ref="B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7252</v>
      </c>
      <c r="C7" s="17" cm="1">
        <f t="array" aca="1" ref="C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219.60833333333335</v>
      </c>
      <c r="D7" cm="1">
        <f t="array" aca="1" ref="D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9510</v>
      </c>
      <c r="E7">
        <f ca="1">Table1[[#This Row],[Consumption]]-Table1[[#This Row],[Generation]]</f>
        <v>-2258</v>
      </c>
      <c r="F7" s="14">
        <f ca="1">Table1[[#This Row],[Imports]]/Table1[[#This Row],[Consumption]]</f>
        <v>-0.31136238279095424</v>
      </c>
      <c r="G7" cm="1">
        <f t="array" aca="1" ref="G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8037</v>
      </c>
      <c r="H7" s="2">
        <f ca="1">Table1[[#This Row],[Fossil Fuels]]/Table1[[#This Row],[Generation]]</f>
        <v>0.84511041009463728</v>
      </c>
      <c r="I7" s="2">
        <f ca="1">Table1[[#This Row],[Fossil Fuels]]/Table1[[#This Row],[Consumption]]</f>
        <v>1.1082460011031439</v>
      </c>
      <c r="J7" cm="1">
        <f t="array" aca="1" ref="J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1452</v>
      </c>
      <c r="K7" s="2">
        <f ca="1">Table1[[#This Row],[Renewables]]/Table1[[#This Row],[Generation]]</f>
        <v>0.1526813880126183</v>
      </c>
      <c r="L7" s="2">
        <f ca="1">Table1[[#This Row],[Renewables]]/Table1[[#This Row],[Consumption]]</f>
        <v>0.20022062879205738</v>
      </c>
      <c r="M7" cm="1">
        <f t="array" aca="1" ref="M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7" s="2">
        <f ca="1">Table1[[#This Row],[Nuclear ]]/Table1[[#This Row],[Generation]]</f>
        <v>0</v>
      </c>
      <c r="O7" s="2">
        <f ca="1">Table1[[#This Row],[Nuclear ]]/Table1[[#This Row],[Consumption]]</f>
        <v>0</v>
      </c>
      <c r="P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7" s="2">
        <f ca="1">Table1[[#This Row],[Other]]/Table1[[#This Row],[Generation]]</f>
        <v>0</v>
      </c>
      <c r="R7" s="2">
        <f ca="1">Table1[[#This Row],[Other]]/Table1[[#This Row],[Consumption]]</f>
        <v>0</v>
      </c>
      <c r="S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7" s="2">
        <f ca="1">Table1[[#This Row],[Coal]]/Table1[[#This Row],[Generation]]</f>
        <v>0</v>
      </c>
      <c r="U7" s="2">
        <f ca="1">Table1[[#This Row],[Coal]]/Table1[[#This Row],[Consumption]]</f>
        <v>0</v>
      </c>
      <c r="V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20</v>
      </c>
      <c r="W7" s="2">
        <f ca="1">Table1[[#This Row],[Petroleum liquids]]/Table1[[#This Row],[Generation]]</f>
        <v>2.103049421661409E-3</v>
      </c>
      <c r="X7" s="2">
        <f ca="1">Table1[[#This Row],[Petroleum liquids]]/Table1[[#This Row],[Consumption]]</f>
        <v>2.7578599007170436E-3</v>
      </c>
      <c r="Y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7" s="2">
        <f ca="1">Table1[[#This Row],[Petroleum Coke]]/Table1[[#This Row],[Generation]]</f>
        <v>0</v>
      </c>
      <c r="AA7" s="2">
        <f ca="1">Table1[[#This Row],[Petroleum Coke]]/Table1[[#This Row],[Consumption]]</f>
        <v>0</v>
      </c>
      <c r="AB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8017</v>
      </c>
      <c r="AC7" s="2">
        <f ca="1">Table1[[#This Row],[Natural Gas]]/Table1[[#This Row],[Generation]]</f>
        <v>0.84300736067297577</v>
      </c>
      <c r="AD7" s="2">
        <f ca="1">Table1[[#This Row],[Natural Gas]]/Table1[[#This Row],[Consumption]]</f>
        <v>1.1054881412024269</v>
      </c>
      <c r="AE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7" s="2">
        <f ca="1">Table1[[#This Row],[Other Gases]]/Table1[[#This Row],[Generation]]</f>
        <v>0</v>
      </c>
      <c r="AG7" s="2">
        <f ca="1">Table1[[#This Row],[Other Gases]]/Table1[[#This Row],[Consumption]]</f>
        <v>0</v>
      </c>
      <c r="AH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7" s="2">
        <f ca="1">Table1[[#This Row],[Hydroelectric]]/Table1[[#This Row],[Generation]]</f>
        <v>0</v>
      </c>
      <c r="AJ7" s="2">
        <f ca="1">Table1[[#This Row],[Hydroelectric]]/Table1[[#This Row],[Consumption]]</f>
        <v>0</v>
      </c>
      <c r="AK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180</v>
      </c>
      <c r="AL7" s="2">
        <f ca="1">Table1[[#This Row],[Wind ]]/Table1[[#This Row],[Generation]]</f>
        <v>1.8927444794952682E-2</v>
      </c>
      <c r="AM7" s="2">
        <f ca="1">Table1[[#This Row],[Wind ]]/Table1[[#This Row],[Consumption]]</f>
        <v>2.4820739106453393E-2</v>
      </c>
      <c r="AN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233</v>
      </c>
      <c r="AO7" s="2">
        <f ca="1">Table1[[#This Row],[Biomass]]/Table1[[#This Row],[Generation]]</f>
        <v>2.4500525762355417E-2</v>
      </c>
      <c r="AP7" s="2">
        <f ca="1">Table1[[#This Row],[Biomass]]/Table1[[#This Row],[Consumption]]</f>
        <v>3.2129067843353558E-2</v>
      </c>
      <c r="AQ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7" s="2">
        <f ca="1">Table1[[#This Row],[Geothermal]]/Table1[[#This Row],[Generation]]</f>
        <v>0</v>
      </c>
      <c r="AS7" s="2">
        <f ca="1">Table1[[#This Row],[Geothermal]]/Table1[[#This Row],[Consumption]]</f>
        <v>0</v>
      </c>
      <c r="AT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1039</v>
      </c>
      <c r="AU7" s="2">
        <f ca="1">Table1[[#This Row],[Solar PV]]/Table1[[#This Row],[Generation]]</f>
        <v>0.1092534174553102</v>
      </c>
      <c r="AV7" s="2">
        <f ca="1">Table1[[#This Row],[Solar PV]]/Table1[[#This Row],[Consumption]]</f>
        <v>0.1432708218422504</v>
      </c>
      <c r="AW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7" s="2">
        <f ca="1">Table1[[#This Row],[Solar thermal]]/Table1[[#This Row],[Generation]]</f>
        <v>0</v>
      </c>
      <c r="AY7" s="2">
        <f ca="1">Table1[[#This Row],[Solar thermal]]/Table1[[#This Row],[Consumption]]</f>
        <v>0</v>
      </c>
    </row>
    <row r="8" spans="1:51" x14ac:dyDescent="0.75">
      <c r="A8" t="s">
        <v>38</v>
      </c>
      <c r="B8" s="13" cm="1">
        <f t="array" aca="1" ref="B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5991</v>
      </c>
      <c r="C8" s="17" cm="1">
        <f t="array" aca="1" ref="C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214.25</v>
      </c>
      <c r="D8" cm="1">
        <f t="array" aca="1" ref="D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6633</v>
      </c>
      <c r="E8">
        <f ca="1">Table1[[#This Row],[Consumption]]-Table1[[#This Row],[Generation]]</f>
        <v>-642</v>
      </c>
      <c r="F8" s="14">
        <f ca="1">Table1[[#This Row],[Imports]]/Table1[[#This Row],[Consumption]]</f>
        <v>-0.1071607411116675</v>
      </c>
      <c r="G8" cm="1">
        <f t="array" aca="1" ref="G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5036</v>
      </c>
      <c r="H8" s="2">
        <f ca="1">Table1[[#This Row],[Fossil Fuels]]/Table1[[#This Row],[Generation]]</f>
        <v>0.75923413236846071</v>
      </c>
      <c r="I8" s="2">
        <f ca="1">Table1[[#This Row],[Fossil Fuels]]/Table1[[#This Row],[Consumption]]</f>
        <v>0.84059422467033884</v>
      </c>
      <c r="J8" cm="1">
        <f t="array" aca="1" ref="J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1581</v>
      </c>
      <c r="K8" s="2">
        <f ca="1">Table1[[#This Row],[Renewables]]/Table1[[#This Row],[Generation]]</f>
        <v>0.23835368611488014</v>
      </c>
      <c r="L8" s="2">
        <f ca="1">Table1[[#This Row],[Renewables]]/Table1[[#This Row],[Consumption]]</f>
        <v>0.26389584376564845</v>
      </c>
      <c r="M8" cm="1">
        <f t="array" aca="1" ref="M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8" s="2">
        <f ca="1">Table1[[#This Row],[Nuclear ]]/Table1[[#This Row],[Generation]]</f>
        <v>0</v>
      </c>
      <c r="O8" s="2">
        <f ca="1">Table1[[#This Row],[Nuclear ]]/Table1[[#This Row],[Consumption]]</f>
        <v>0</v>
      </c>
      <c r="P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-2.4500000000000002</v>
      </c>
      <c r="Q8" s="2">
        <f ca="1">Table1[[#This Row],[Other]]/Table1[[#This Row],[Generation]]</f>
        <v>-3.6936529473842911E-4</v>
      </c>
      <c r="R8" s="2">
        <f ca="1">Table1[[#This Row],[Other]]/Table1[[#This Row],[Consumption]]</f>
        <v>-4.0894675346352864E-4</v>
      </c>
      <c r="S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704</v>
      </c>
      <c r="T8" s="2">
        <f ca="1">Table1[[#This Row],[Coal]]/Table1[[#This Row],[Generation]]</f>
        <v>0.10613598673300166</v>
      </c>
      <c r="U8" s="2">
        <f ca="1">Table1[[#This Row],[Coal]]/Table1[[#This Row],[Consumption]]</f>
        <v>0.11750959772992822</v>
      </c>
      <c r="V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907</v>
      </c>
      <c r="W8" s="2">
        <f ca="1">Table1[[#This Row],[Petroleum liquids]]/Table1[[#This Row],[Generation]]</f>
        <v>0.13674053972561434</v>
      </c>
      <c r="X8" s="2">
        <f ca="1">Table1[[#This Row],[Petroleum liquids]]/Table1[[#This Row],[Consumption]]</f>
        <v>0.15139375730262059</v>
      </c>
      <c r="Y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8" s="2">
        <f ca="1">Table1[[#This Row],[Petroleum Coke]]/Table1[[#This Row],[Generation]]</f>
        <v>0</v>
      </c>
      <c r="AA8" s="2">
        <f ca="1">Table1[[#This Row],[Petroleum Coke]]/Table1[[#This Row],[Consumption]]</f>
        <v>0</v>
      </c>
      <c r="AB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3425</v>
      </c>
      <c r="AC8" s="2">
        <f ca="1">Table1[[#This Row],[Natural Gas]]/Table1[[#This Row],[Generation]]</f>
        <v>0.5163576059098447</v>
      </c>
      <c r="AD8" s="2">
        <f ca="1">Table1[[#This Row],[Natural Gas]]/Table1[[#This Row],[Consumption]]</f>
        <v>0.57169086963779003</v>
      </c>
      <c r="AE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8" s="2">
        <f ca="1">Table1[[#This Row],[Other Gases]]/Table1[[#This Row],[Generation]]</f>
        <v>0</v>
      </c>
      <c r="AG8" s="2">
        <f ca="1">Table1[[#This Row],[Other Gases]]/Table1[[#This Row],[Consumption]]</f>
        <v>0</v>
      </c>
      <c r="AH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1427</v>
      </c>
      <c r="AI8" s="2">
        <f ca="1">Table1[[#This Row],[Hydroelectric]]/Table1[[#This Row],[Generation]]</f>
        <v>0.21513643901703602</v>
      </c>
      <c r="AJ8" s="2">
        <f ca="1">Table1[[#This Row],[Hydroelectric]]/Table1[[#This Row],[Consumption]]</f>
        <v>0.23819061926222668</v>
      </c>
      <c r="AK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116</v>
      </c>
      <c r="AL8" s="2">
        <f ca="1">Table1[[#This Row],[Wind ]]/Table1[[#This Row],[Generation]]</f>
        <v>1.7488315995778683E-2</v>
      </c>
      <c r="AM8" s="2">
        <f ca="1">Table1[[#This Row],[Wind ]]/Table1[[#This Row],[Consumption]]</f>
        <v>1.9362376898681356E-2</v>
      </c>
      <c r="AN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38</v>
      </c>
      <c r="AO8" s="2">
        <f ca="1">Table1[[#This Row],[Biomass]]/Table1[[#This Row],[Generation]]</f>
        <v>5.7289311020654304E-3</v>
      </c>
      <c r="AP8" s="2">
        <f ca="1">Table1[[#This Row],[Biomass]]/Table1[[#This Row],[Consumption]]</f>
        <v>6.3428476047404439E-3</v>
      </c>
      <c r="AQ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8" s="2">
        <f ca="1">Table1[[#This Row],[Geothermal]]/Table1[[#This Row],[Generation]]</f>
        <v>0</v>
      </c>
      <c r="AS8" s="2">
        <f ca="1">Table1[[#This Row],[Geothermal]]/Table1[[#This Row],[Consumption]]</f>
        <v>0</v>
      </c>
      <c r="AT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8" s="2">
        <f ca="1">Table1[[#This Row],[Solar PV]]/Table1[[#This Row],[Generation]]</f>
        <v>0</v>
      </c>
      <c r="AV8" s="2">
        <f ca="1">Table1[[#This Row],[Solar PV]]/Table1[[#This Row],[Consumption]]</f>
        <v>0</v>
      </c>
      <c r="AW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8" s="2">
        <f ca="1">Table1[[#This Row],[Solar thermal]]/Table1[[#This Row],[Generation]]</f>
        <v>0</v>
      </c>
      <c r="AY8" s="2">
        <f ca="1">Table1[[#This Row],[Solar thermal]]/Table1[[#This Row],[Consumption]]</f>
        <v>0</v>
      </c>
    </row>
    <row r="9" spans="1:51" x14ac:dyDescent="0.75">
      <c r="A9" t="s">
        <v>52</v>
      </c>
      <c r="B9" s="13" cm="1">
        <f t="array" aca="1" ref="B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11273</v>
      </c>
      <c r="C9" s="17" cm="1">
        <f t="array" aca="1" ref="C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209.93333333333337</v>
      </c>
      <c r="D9" cm="1">
        <f t="array" aca="1" ref="D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11545</v>
      </c>
      <c r="E9">
        <f ca="1">Table1[[#This Row],[Consumption]]-Table1[[#This Row],[Generation]]</f>
        <v>-272</v>
      </c>
      <c r="F9" s="14">
        <f ca="1">Table1[[#This Row],[Imports]]/Table1[[#This Row],[Consumption]]</f>
        <v>-2.4128448505278097E-2</v>
      </c>
      <c r="G9" cm="1">
        <f t="array" aca="1" ref="G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3388.3</v>
      </c>
      <c r="H9" s="2">
        <f ca="1">Table1[[#This Row],[Fossil Fuels]]/Table1[[#This Row],[Generation]]</f>
        <v>0.29348635773061932</v>
      </c>
      <c r="I9" s="2">
        <f ca="1">Table1[[#This Row],[Fossil Fuels]]/Table1[[#This Row],[Consumption]]</f>
        <v>0.30056772820012423</v>
      </c>
      <c r="J9" cm="1">
        <f t="array" aca="1" ref="J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7877</v>
      </c>
      <c r="K9" s="2">
        <f ca="1">Table1[[#This Row],[Renewables]]/Table1[[#This Row],[Generation]]</f>
        <v>0.68228670420095283</v>
      </c>
      <c r="L9" s="2">
        <f ca="1">Table1[[#This Row],[Renewables]]/Table1[[#This Row],[Consumption]]</f>
        <v>0.69874922380910143</v>
      </c>
      <c r="M9" cm="1">
        <f t="array" aca="1" ref="M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9" s="2">
        <f ca="1">Table1[[#This Row],[Nuclear ]]/Table1[[#This Row],[Generation]]</f>
        <v>0</v>
      </c>
      <c r="O9" s="2">
        <f ca="1">Table1[[#This Row],[Nuclear ]]/Table1[[#This Row],[Consumption]]</f>
        <v>0</v>
      </c>
      <c r="P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279</v>
      </c>
      <c r="Q9" s="2">
        <f ca="1">Table1[[#This Row],[Other]]/Table1[[#This Row],[Generation]]</f>
        <v>2.4166305760069295E-2</v>
      </c>
      <c r="R9" s="2">
        <f ca="1">Table1[[#This Row],[Other]]/Table1[[#This Row],[Consumption]]</f>
        <v>2.4749401224163931E-2</v>
      </c>
      <c r="S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43.3</v>
      </c>
      <c r="T9" s="2">
        <f ca="1">Table1[[#This Row],[Coal]]/Table1[[#This Row],[Generation]]</f>
        <v>3.7505413598960587E-3</v>
      </c>
      <c r="U9" s="2">
        <f ca="1">Table1[[#This Row],[Coal]]/Table1[[#This Row],[Consumption]]</f>
        <v>3.8410361039652265E-3</v>
      </c>
      <c r="V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60</v>
      </c>
      <c r="W9" s="2">
        <f ca="1">Table1[[#This Row],[Petroleum liquids]]/Table1[[#This Row],[Generation]]</f>
        <v>5.1970550021654396E-3</v>
      </c>
      <c r="X9" s="2">
        <f ca="1">Table1[[#This Row],[Petroleum liquids]]/Table1[[#This Row],[Consumption]]</f>
        <v>5.3224518761642867E-3</v>
      </c>
      <c r="Y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9" s="2">
        <f ca="1">Table1[[#This Row],[Petroleum Coke]]/Table1[[#This Row],[Generation]]</f>
        <v>0</v>
      </c>
      <c r="AA9" s="2">
        <f ca="1">Table1[[#This Row],[Petroleum Coke]]/Table1[[#This Row],[Consumption]]</f>
        <v>0</v>
      </c>
      <c r="AB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3285</v>
      </c>
      <c r="AC9" s="2">
        <f ca="1">Table1[[#This Row],[Natural Gas]]/Table1[[#This Row],[Generation]]</f>
        <v>0.28453876136855782</v>
      </c>
      <c r="AD9" s="2">
        <f ca="1">Table1[[#This Row],[Natural Gas]]/Table1[[#This Row],[Consumption]]</f>
        <v>0.29140424021999467</v>
      </c>
      <c r="AE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9" s="2">
        <f ca="1">Table1[[#This Row],[Other Gases]]/Table1[[#This Row],[Generation]]</f>
        <v>0</v>
      </c>
      <c r="AG9" s="2">
        <f ca="1">Table1[[#This Row],[Other Gases]]/Table1[[#This Row],[Consumption]]</f>
        <v>0</v>
      </c>
      <c r="AH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2619</v>
      </c>
      <c r="AI9" s="2">
        <f ca="1">Table1[[#This Row],[Hydroelectric]]/Table1[[#This Row],[Generation]]</f>
        <v>0.22685145084452144</v>
      </c>
      <c r="AJ9" s="2">
        <f ca="1">Table1[[#This Row],[Hydroelectric]]/Table1[[#This Row],[Consumption]]</f>
        <v>0.23232502439457109</v>
      </c>
      <c r="AK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2463</v>
      </c>
      <c r="AL9" s="2">
        <f ca="1">Table1[[#This Row],[Wind ]]/Table1[[#This Row],[Generation]]</f>
        <v>0.21333910783889129</v>
      </c>
      <c r="AM9" s="2">
        <f ca="1">Table1[[#This Row],[Wind ]]/Table1[[#This Row],[Consumption]]</f>
        <v>0.21848664951654395</v>
      </c>
      <c r="AN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1591</v>
      </c>
      <c r="AO9" s="2">
        <f ca="1">Table1[[#This Row],[Biomass]]/Table1[[#This Row],[Generation]]</f>
        <v>0.13780857514075356</v>
      </c>
      <c r="AP9" s="2">
        <f ca="1">Table1[[#This Row],[Biomass]]/Table1[[#This Row],[Consumption]]</f>
        <v>0.141133682249623</v>
      </c>
      <c r="AQ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9" s="2">
        <f ca="1">Table1[[#This Row],[Geothermal]]/Table1[[#This Row],[Generation]]</f>
        <v>0</v>
      </c>
      <c r="AS9" s="2">
        <f ca="1">Table1[[#This Row],[Geothermal]]/Table1[[#This Row],[Consumption]]</f>
        <v>0</v>
      </c>
      <c r="AT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1204</v>
      </c>
      <c r="AU9" s="2">
        <f ca="1">Table1[[#This Row],[Solar PV]]/Table1[[#This Row],[Generation]]</f>
        <v>0.10428757037678649</v>
      </c>
      <c r="AV9" s="2">
        <f ca="1">Table1[[#This Row],[Solar PV]]/Table1[[#This Row],[Consumption]]</f>
        <v>0.10680386764836335</v>
      </c>
      <c r="AW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9" s="2">
        <f ca="1">Table1[[#This Row],[Solar thermal]]/Table1[[#This Row],[Generation]]</f>
        <v>0</v>
      </c>
      <c r="AY9" s="2">
        <f ca="1">Table1[[#This Row],[Solar thermal]]/Table1[[#This Row],[Consumption]]</f>
        <v>0</v>
      </c>
    </row>
    <row r="10" spans="1:51" x14ac:dyDescent="0.75">
      <c r="A10" t="s">
        <v>64</v>
      </c>
      <c r="B10" s="13" cm="1">
        <f t="array" aca="1" ref="B1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139339</v>
      </c>
      <c r="C10" s="17" cm="1">
        <f t="array" aca="1" ref="C1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182.35833333333335</v>
      </c>
      <c r="D10" cm="1">
        <f t="array" aca="1" ref="D1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128158</v>
      </c>
      <c r="E10">
        <f ca="1">Table1[[#This Row],[Consumption]]-Table1[[#This Row],[Generation]]</f>
        <v>11181</v>
      </c>
      <c r="F10" s="14">
        <f ca="1">Table1[[#This Row],[Imports]]/Table1[[#This Row],[Consumption]]</f>
        <v>8.0243148005942344E-2</v>
      </c>
      <c r="G10" cm="1">
        <f t="array" aca="1" ref="G1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59267</v>
      </c>
      <c r="H10" s="2">
        <f ca="1">Table1[[#This Row],[Fossil Fuels]]/Table1[[#This Row],[Generation]]</f>
        <v>0.46245259757486851</v>
      </c>
      <c r="I10" s="2">
        <f ca="1">Table1[[#This Row],[Fossil Fuels]]/Table1[[#This Row],[Consumption]]</f>
        <v>0.42534394534193587</v>
      </c>
      <c r="J10" cm="1">
        <f t="array" aca="1" ref="J1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40739</v>
      </c>
      <c r="K10" s="2">
        <f ca="1">Table1[[#This Row],[Renewables]]/Table1[[#This Row],[Generation]]</f>
        <v>0.31788105307511039</v>
      </c>
      <c r="L10" s="2">
        <f ca="1">Table1[[#This Row],[Renewables]]/Table1[[#This Row],[Consumption]]</f>
        <v>0.29237327668491953</v>
      </c>
      <c r="M10" cm="1">
        <f t="array" aca="1" ref="M1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27527</v>
      </c>
      <c r="N10" s="2">
        <f ca="1">Table1[[#This Row],[Nuclear ]]/Table1[[#This Row],[Generation]]</f>
        <v>0.21478955664102123</v>
      </c>
      <c r="O10" s="2">
        <f ca="1">Table1[[#This Row],[Nuclear ]]/Table1[[#This Row],[Consumption]]</f>
        <v>0.19755416645734503</v>
      </c>
      <c r="P1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981</v>
      </c>
      <c r="Q10" s="2">
        <f ca="1">Table1[[#This Row],[Other]]/Table1[[#This Row],[Generation]]</f>
        <v>7.654613836046131E-3</v>
      </c>
      <c r="R10" s="2">
        <f ca="1">Table1[[#This Row],[Other]]/Table1[[#This Row],[Consumption]]</f>
        <v>7.0403835250719467E-3</v>
      </c>
      <c r="S1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0" s="2">
        <f ca="1">Table1[[#This Row],[Coal]]/Table1[[#This Row],[Generation]]</f>
        <v>0</v>
      </c>
      <c r="U10" s="2">
        <f ca="1">Table1[[#This Row],[Coal]]/Table1[[#This Row],[Consumption]]</f>
        <v>0</v>
      </c>
      <c r="V1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311</v>
      </c>
      <c r="W10" s="2">
        <f ca="1">Table1[[#This Row],[Petroleum liquids]]/Table1[[#This Row],[Generation]]</f>
        <v>2.4266920519983148E-3</v>
      </c>
      <c r="X10" s="2">
        <f ca="1">Table1[[#This Row],[Petroleum liquids]]/Table1[[#This Row],[Consumption]]</f>
        <v>2.23196664250497E-3</v>
      </c>
      <c r="Y1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0" s="2">
        <f ca="1">Table1[[#This Row],[Petroleum Coke]]/Table1[[#This Row],[Generation]]</f>
        <v>0</v>
      </c>
      <c r="AA10" s="2">
        <f ca="1">Table1[[#This Row],[Petroleum Coke]]/Table1[[#This Row],[Consumption]]</f>
        <v>0</v>
      </c>
      <c r="AB1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58956</v>
      </c>
      <c r="AC10" s="2">
        <f ca="1">Table1[[#This Row],[Natural Gas]]/Table1[[#This Row],[Generation]]</f>
        <v>0.4600259055228702</v>
      </c>
      <c r="AD10" s="2">
        <f ca="1">Table1[[#This Row],[Natural Gas]]/Table1[[#This Row],[Consumption]]</f>
        <v>0.4231119786994309</v>
      </c>
      <c r="AE1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0" s="2">
        <f ca="1">Table1[[#This Row],[Other Gases]]/Table1[[#This Row],[Generation]]</f>
        <v>0</v>
      </c>
      <c r="AG10" s="2">
        <f ca="1">Table1[[#This Row],[Other Gases]]/Table1[[#This Row],[Consumption]]</f>
        <v>0</v>
      </c>
      <c r="AH1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27635</v>
      </c>
      <c r="AI10" s="2">
        <f ca="1">Table1[[#This Row],[Hydroelectric]]/Table1[[#This Row],[Generation]]</f>
        <v>0.21563226642113642</v>
      </c>
      <c r="AJ10" s="2">
        <f ca="1">Table1[[#This Row],[Hydroelectric]]/Table1[[#This Row],[Consumption]]</f>
        <v>0.19832925455184838</v>
      </c>
      <c r="AK1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4955</v>
      </c>
      <c r="AL10" s="2">
        <f ca="1">Table1[[#This Row],[Wind ]]/Table1[[#This Row],[Generation]]</f>
        <v>3.8663212596950637E-2</v>
      </c>
      <c r="AM10" s="2">
        <f ca="1">Table1[[#This Row],[Wind ]]/Table1[[#This Row],[Consumption]]</f>
        <v>3.5560754706148313E-2</v>
      </c>
      <c r="AN1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1633</v>
      </c>
      <c r="AO10" s="2">
        <f ca="1">Table1[[#This Row],[Biomass]]/Table1[[#This Row],[Generation]]</f>
        <v>1.2742083990074751E-2</v>
      </c>
      <c r="AP10" s="2">
        <f ca="1">Table1[[#This Row],[Biomass]]/Table1[[#This Row],[Consumption]]</f>
        <v>1.1719619058555035E-2</v>
      </c>
      <c r="AQ1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0" s="2">
        <f ca="1">Table1[[#This Row],[Geothermal]]/Table1[[#This Row],[Generation]]</f>
        <v>0</v>
      </c>
      <c r="AS10" s="2">
        <f ca="1">Table1[[#This Row],[Geothermal]]/Table1[[#This Row],[Consumption]]</f>
        <v>0</v>
      </c>
      <c r="AT1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6516</v>
      </c>
      <c r="AU10" s="2">
        <f ca="1">Table1[[#This Row],[Solar PV]]/Table1[[#This Row],[Generation]]</f>
        <v>5.0843490066948611E-2</v>
      </c>
      <c r="AV10" s="2">
        <f ca="1">Table1[[#This Row],[Solar PV]]/Table1[[#This Row],[Consumption]]</f>
        <v>4.6763648368367793E-2</v>
      </c>
      <c r="AW1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0" s="2">
        <f ca="1">Table1[[#This Row],[Solar thermal]]/Table1[[#This Row],[Generation]]</f>
        <v>0</v>
      </c>
      <c r="AY10" s="2">
        <f ca="1">Table1[[#This Row],[Solar thermal]]/Table1[[#This Row],[Consumption]]</f>
        <v>0</v>
      </c>
    </row>
    <row r="11" spans="1:51" x14ac:dyDescent="0.75">
      <c r="A11" t="s">
        <v>76</v>
      </c>
      <c r="B11" s="13" cm="1">
        <f t="array" aca="1" ref="B1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5348</v>
      </c>
      <c r="C11" s="17" cm="1">
        <f t="array" aca="1" ref="C1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175.18333333333337</v>
      </c>
      <c r="D11" cm="1">
        <f t="array" aca="1" ref="D1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2235</v>
      </c>
      <c r="E11">
        <f ca="1">Table1[[#This Row],[Consumption]]-Table1[[#This Row],[Generation]]</f>
        <v>3113</v>
      </c>
      <c r="F11" s="14">
        <f ca="1">Table1[[#This Row],[Imports]]/Table1[[#This Row],[Consumption]]</f>
        <v>0.58208676140613314</v>
      </c>
      <c r="G11" cm="1">
        <f t="array" aca="1" ref="G1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1.6</v>
      </c>
      <c r="H11" s="2">
        <f ca="1">Table1[[#This Row],[Fossil Fuels]]/Table1[[#This Row],[Generation]]</f>
        <v>7.1588366890380317E-4</v>
      </c>
      <c r="I11" s="2">
        <f ca="1">Table1[[#This Row],[Fossil Fuels]]/Table1[[#This Row],[Consumption]]</f>
        <v>2.9917726252804788E-4</v>
      </c>
      <c r="J11" cm="1">
        <f t="array" aca="1" ref="J1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2070</v>
      </c>
      <c r="K11" s="2">
        <f ca="1">Table1[[#This Row],[Renewables]]/Table1[[#This Row],[Generation]]</f>
        <v>0.9261744966442953</v>
      </c>
      <c r="L11" s="2">
        <f ca="1">Table1[[#This Row],[Renewables]]/Table1[[#This Row],[Consumption]]</f>
        <v>0.38706058339566191</v>
      </c>
      <c r="M11" cm="1">
        <f t="array" aca="1" ref="M1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1" s="2">
        <f ca="1">Table1[[#This Row],[Nuclear ]]/Table1[[#This Row],[Generation]]</f>
        <v>0</v>
      </c>
      <c r="O11" s="2">
        <f ca="1">Table1[[#This Row],[Nuclear ]]/Table1[[#This Row],[Consumption]]</f>
        <v>0</v>
      </c>
      <c r="P1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3.37</v>
      </c>
      <c r="Q11" s="2">
        <f ca="1">Table1[[#This Row],[Other]]/Table1[[#This Row],[Generation]]</f>
        <v>1.5078299776286354E-3</v>
      </c>
      <c r="R11" s="2">
        <f ca="1">Table1[[#This Row],[Other]]/Table1[[#This Row],[Consumption]]</f>
        <v>6.3014210919970081E-4</v>
      </c>
      <c r="S1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1" s="2">
        <f ca="1">Table1[[#This Row],[Coal]]/Table1[[#This Row],[Generation]]</f>
        <v>0</v>
      </c>
      <c r="U11" s="2">
        <f ca="1">Table1[[#This Row],[Coal]]/Table1[[#This Row],[Consumption]]</f>
        <v>0</v>
      </c>
      <c r="V1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0.31</v>
      </c>
      <c r="W11" s="2">
        <f ca="1">Table1[[#This Row],[Petroleum liquids]]/Table1[[#This Row],[Generation]]</f>
        <v>1.3870246085011186E-4</v>
      </c>
      <c r="X11" s="2">
        <f ca="1">Table1[[#This Row],[Petroleum liquids]]/Table1[[#This Row],[Consumption]]</f>
        <v>5.7965594614809273E-5</v>
      </c>
      <c r="Y1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1" s="2">
        <f ca="1">Table1[[#This Row],[Petroleum Coke]]/Table1[[#This Row],[Generation]]</f>
        <v>0</v>
      </c>
      <c r="AA11" s="2">
        <f ca="1">Table1[[#This Row],[Petroleum Coke]]/Table1[[#This Row],[Consumption]]</f>
        <v>0</v>
      </c>
      <c r="AB1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1.29</v>
      </c>
      <c r="AC11" s="2">
        <f ca="1">Table1[[#This Row],[Natural Gas]]/Table1[[#This Row],[Generation]]</f>
        <v>5.7718120805369132E-4</v>
      </c>
      <c r="AD11" s="2">
        <f ca="1">Table1[[#This Row],[Natural Gas]]/Table1[[#This Row],[Consumption]]</f>
        <v>2.412116679132386E-4</v>
      </c>
      <c r="AE1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1" s="2">
        <f ca="1">Table1[[#This Row],[Other Gases]]/Table1[[#This Row],[Generation]]</f>
        <v>0</v>
      </c>
      <c r="AG11" s="2">
        <f ca="1">Table1[[#This Row],[Other Gases]]/Table1[[#This Row],[Consumption]]</f>
        <v>0</v>
      </c>
      <c r="AH1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970</v>
      </c>
      <c r="AI11" s="2">
        <f ca="1">Table1[[#This Row],[Hydroelectric]]/Table1[[#This Row],[Generation]]</f>
        <v>0.43400447427293065</v>
      </c>
      <c r="AJ11" s="2">
        <f ca="1">Table1[[#This Row],[Hydroelectric]]/Table1[[#This Row],[Consumption]]</f>
        <v>0.18137621540762902</v>
      </c>
      <c r="AK1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338</v>
      </c>
      <c r="AL11" s="2">
        <f ca="1">Table1[[#This Row],[Wind ]]/Table1[[#This Row],[Generation]]</f>
        <v>0.1512304250559284</v>
      </c>
      <c r="AM11" s="2">
        <f ca="1">Table1[[#This Row],[Wind ]]/Table1[[#This Row],[Consumption]]</f>
        <v>6.3201196709050111E-2</v>
      </c>
      <c r="AN1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329</v>
      </c>
      <c r="AO11" s="2">
        <f ca="1">Table1[[#This Row],[Biomass]]/Table1[[#This Row],[Generation]]</f>
        <v>0.14720357941834453</v>
      </c>
      <c r="AP11" s="2">
        <f ca="1">Table1[[#This Row],[Biomass]]/Table1[[#This Row],[Consumption]]</f>
        <v>6.1518324607329845E-2</v>
      </c>
      <c r="AQ1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1" s="2">
        <f ca="1">Table1[[#This Row],[Geothermal]]/Table1[[#This Row],[Generation]]</f>
        <v>0</v>
      </c>
      <c r="AS11" s="2">
        <f ca="1">Table1[[#This Row],[Geothermal]]/Table1[[#This Row],[Consumption]]</f>
        <v>0</v>
      </c>
      <c r="AT1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433</v>
      </c>
      <c r="AU11" s="2">
        <f ca="1">Table1[[#This Row],[Solar PV]]/Table1[[#This Row],[Generation]]</f>
        <v>0.19373601789709172</v>
      </c>
      <c r="AV11" s="2">
        <f ca="1">Table1[[#This Row],[Solar PV]]/Table1[[#This Row],[Consumption]]</f>
        <v>8.0964846671652949E-2</v>
      </c>
      <c r="AW1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1" s="2">
        <f ca="1">Table1[[#This Row],[Solar thermal]]/Table1[[#This Row],[Generation]]</f>
        <v>0</v>
      </c>
      <c r="AY11" s="2">
        <f ca="1">Table1[[#This Row],[Solar thermal]]/Table1[[#This Row],[Consumption]]</f>
        <v>0</v>
      </c>
    </row>
    <row r="12" spans="1:51" x14ac:dyDescent="0.75">
      <c r="A12" t="s">
        <v>33</v>
      </c>
      <c r="B12" s="13" cm="1">
        <f t="array" aca="1" ref="B1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9859</v>
      </c>
      <c r="C12" s="17" cm="1">
        <f t="array" aca="1" ref="C1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165.39166666666668</v>
      </c>
      <c r="D12" cm="1">
        <f t="array" aca="1" ref="D1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291</v>
      </c>
      <c r="E12">
        <f ca="1">Table1[[#This Row],[Consumption]]-Table1[[#This Row],[Generation]]</f>
        <v>9568</v>
      </c>
      <c r="F12" s="14">
        <f ca="1">Table1[[#This Row],[Imports]]/Table1[[#This Row],[Consumption]]</f>
        <v>0.97048382188862969</v>
      </c>
      <c r="G12" cm="1">
        <f t="array" aca="1" ref="G1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57</v>
      </c>
      <c r="H12" s="2">
        <f ca="1">Table1[[#This Row],[Fossil Fuels]]/Table1[[#This Row],[Generation]]</f>
        <v>0.19587628865979381</v>
      </c>
      <c r="I12" s="2">
        <f ca="1">Table1[[#This Row],[Fossil Fuels]]/Table1[[#This Row],[Consumption]]</f>
        <v>5.7815194238766609E-3</v>
      </c>
      <c r="J12" s="13" cm="1">
        <f t="array" aca="1" ref="J1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188</v>
      </c>
      <c r="K12" s="2">
        <f ca="1">Table1[[#This Row],[Renewables]]/Table1[[#This Row],[Generation]]</f>
        <v>0.64604810996563578</v>
      </c>
      <c r="L12" s="2">
        <f ca="1">Table1[[#This Row],[Renewables]]/Table1[[#This Row],[Consumption]]</f>
        <v>1.9068871082259863E-2</v>
      </c>
      <c r="M12" cm="1">
        <f t="array" aca="1" ref="M1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2" s="2">
        <f ca="1">Table1[[#This Row],[Nuclear ]]/Table1[[#This Row],[Generation]]</f>
        <v>0</v>
      </c>
      <c r="O12" s="2">
        <f ca="1">Table1[[#This Row],[Nuclear ]]/Table1[[#This Row],[Consumption]]</f>
        <v>0</v>
      </c>
      <c r="P1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12" s="2">
        <f ca="1">Table1[[#This Row],[Other]]/Table1[[#This Row],[Generation]]</f>
        <v>0</v>
      </c>
      <c r="R12" s="2">
        <f ca="1">Table1[[#This Row],[Other]]/Table1[[#This Row],[Consumption]]</f>
        <v>0</v>
      </c>
      <c r="S1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2" s="2">
        <f ca="1">Table1[[#This Row],[Coal]]/Table1[[#This Row],[Generation]]</f>
        <v>0</v>
      </c>
      <c r="U12" s="2">
        <f ca="1">Table1[[#This Row],[Coal]]/Table1[[#This Row],[Consumption]]</f>
        <v>0</v>
      </c>
      <c r="V1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12" s="2">
        <f ca="1">Table1[[#This Row],[Petroleum liquids]]/Table1[[#This Row],[Generation]]</f>
        <v>0</v>
      </c>
      <c r="X12" s="2">
        <f ca="1">Table1[[#This Row],[Petroleum liquids]]/Table1[[#This Row],[Consumption]]</f>
        <v>0</v>
      </c>
      <c r="Y1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2" s="2">
        <f ca="1">Table1[[#This Row],[Petroleum Coke]]/Table1[[#This Row],[Generation]]</f>
        <v>0</v>
      </c>
      <c r="AA12" s="2">
        <f ca="1">Table1[[#This Row],[Petroleum Coke]]/Table1[[#This Row],[Consumption]]</f>
        <v>0</v>
      </c>
      <c r="AB1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57</v>
      </c>
      <c r="AC12" s="2">
        <f ca="1">Table1[[#This Row],[Natural Gas]]/Table1[[#This Row],[Generation]]</f>
        <v>0.19587628865979381</v>
      </c>
      <c r="AD12" s="2">
        <f ca="1">Table1[[#This Row],[Natural Gas]]/Table1[[#This Row],[Consumption]]</f>
        <v>5.7815194238766609E-3</v>
      </c>
      <c r="AE1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2" s="2">
        <f ca="1">Table1[[#This Row],[Other Gases]]/Table1[[#This Row],[Generation]]</f>
        <v>0</v>
      </c>
      <c r="AG12" s="2">
        <f ca="1">Table1[[#This Row],[Other Gases]]/Table1[[#This Row],[Consumption]]</f>
        <v>0</v>
      </c>
      <c r="AH1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12" s="2">
        <f ca="1">Table1[[#This Row],[Hydroelectric]]/Table1[[#This Row],[Generation]]</f>
        <v>0</v>
      </c>
      <c r="AJ12" s="2">
        <f ca="1">Table1[[#This Row],[Hydroelectric]]/Table1[[#This Row],[Consumption]]</f>
        <v>0</v>
      </c>
      <c r="AK1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2" s="2">
        <f ca="1">Table1[[#This Row],[Wind ]]/Table1[[#This Row],[Generation]]</f>
        <v>0</v>
      </c>
      <c r="AM12" s="2">
        <f ca="1">Table1[[#This Row],[Wind ]]/Table1[[#This Row],[Consumption]]</f>
        <v>0</v>
      </c>
      <c r="AN1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57</v>
      </c>
      <c r="AO12" s="2">
        <f ca="1">Table1[[#This Row],[Biomass]]/Table1[[#This Row],[Generation]]</f>
        <v>0.19587628865979381</v>
      </c>
      <c r="AP12" s="2">
        <f ca="1">Table1[[#This Row],[Biomass]]/Table1[[#This Row],[Consumption]]</f>
        <v>5.7815194238766609E-3</v>
      </c>
      <c r="AQ1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2" s="2">
        <f ca="1">Table1[[#This Row],[Geothermal]]/Table1[[#This Row],[Generation]]</f>
        <v>0</v>
      </c>
      <c r="AS12" s="2">
        <f ca="1">Table1[[#This Row],[Geothermal]]/Table1[[#This Row],[Consumption]]</f>
        <v>0</v>
      </c>
      <c r="AT1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131</v>
      </c>
      <c r="AU12" s="2">
        <f ca="1">Table1[[#This Row],[Solar PV]]/Table1[[#This Row],[Generation]]</f>
        <v>0.45017182130584193</v>
      </c>
      <c r="AV12" s="2">
        <f ca="1">Table1[[#This Row],[Solar PV]]/Table1[[#This Row],[Consumption]]</f>
        <v>1.3287351658383203E-2</v>
      </c>
      <c r="AW1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2" s="2">
        <f ca="1">Table1[[#This Row],[Solar thermal]]/Table1[[#This Row],[Generation]]</f>
        <v>0</v>
      </c>
      <c r="AY12" s="2">
        <f ca="1">Table1[[#This Row],[Solar thermal]]/Table1[[#This Row],[Consumption]]</f>
        <v>0</v>
      </c>
    </row>
    <row r="13" spans="1:51" x14ac:dyDescent="0.75">
      <c r="A13" t="s">
        <v>62</v>
      </c>
      <c r="B13" s="13" cm="1">
        <f t="array" aca="1" ref="B1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70412</v>
      </c>
      <c r="C13" s="17" cm="1">
        <f t="array" aca="1" ref="C1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153.04166666666666</v>
      </c>
      <c r="D13" cm="1">
        <f t="array" aca="1" ref="D1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67763</v>
      </c>
      <c r="E13">
        <f ca="1">Table1[[#This Row],[Consumption]]-Table1[[#This Row],[Generation]]</f>
        <v>2649</v>
      </c>
      <c r="F13" s="14">
        <f ca="1">Table1[[#This Row],[Imports]]/Table1[[#This Row],[Consumption]]</f>
        <v>3.762142816565358E-2</v>
      </c>
      <c r="G13" cm="1">
        <f t="array" aca="1" ref="G1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33166</v>
      </c>
      <c r="H13" s="2">
        <f ca="1">Table1[[#This Row],[Fossil Fuels]]/Table1[[#This Row],[Generation]]</f>
        <v>0.48944114044537579</v>
      </c>
      <c r="I13" s="2">
        <f ca="1">Table1[[#This Row],[Fossil Fuels]]/Table1[[#This Row],[Consumption]]</f>
        <v>0.47102766573879451</v>
      </c>
      <c r="J13" cm="1">
        <f t="array" aca="1" ref="J1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5868.11</v>
      </c>
      <c r="K13" s="2">
        <f ca="1">Table1[[#This Row],[Renewables]]/Table1[[#This Row],[Generation]]</f>
        <v>8.6597553237017247E-2</v>
      </c>
      <c r="L13" s="2">
        <f ca="1">Table1[[#This Row],[Renewables]]/Table1[[#This Row],[Consumption]]</f>
        <v>8.3339629608589441E-2</v>
      </c>
      <c r="M13" cm="1">
        <f t="array" aca="1" ref="M1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28337</v>
      </c>
      <c r="N13" s="2">
        <f ca="1">Table1[[#This Row],[Nuclear ]]/Table1[[#This Row],[Generation]]</f>
        <v>0.41817806177412453</v>
      </c>
      <c r="O13" s="2">
        <f ca="1">Table1[[#This Row],[Nuclear ]]/Table1[[#This Row],[Consumption]]</f>
        <v>0.40244560586263706</v>
      </c>
      <c r="P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555</v>
      </c>
      <c r="Q13" s="2">
        <f ca="1">Table1[[#This Row],[Other]]/Table1[[#This Row],[Generation]]</f>
        <v>8.190310346354205E-3</v>
      </c>
      <c r="R13" s="2">
        <f ca="1">Table1[[#This Row],[Other]]/Table1[[#This Row],[Consumption]]</f>
        <v>7.8821791740044302E-3</v>
      </c>
      <c r="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3" s="2">
        <f ca="1">Table1[[#This Row],[Coal]]/Table1[[#This Row],[Generation]]</f>
        <v>0</v>
      </c>
      <c r="U13" s="2">
        <f ca="1">Table1[[#This Row],[Coal]]/Table1[[#This Row],[Consumption]]</f>
        <v>0</v>
      </c>
      <c r="V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37</v>
      </c>
      <c r="W13" s="2">
        <f ca="1">Table1[[#This Row],[Petroleum liquids]]/Table1[[#This Row],[Generation]]</f>
        <v>5.4602068975694701E-4</v>
      </c>
      <c r="X13" s="2">
        <f ca="1">Table1[[#This Row],[Petroleum liquids]]/Table1[[#This Row],[Consumption]]</f>
        <v>5.2547861160029538E-4</v>
      </c>
      <c r="Y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3" s="2">
        <f ca="1">Table1[[#This Row],[Petroleum Coke]]/Table1[[#This Row],[Generation]]</f>
        <v>0</v>
      </c>
      <c r="AA13" s="2">
        <f ca="1">Table1[[#This Row],[Petroleum Coke]]/Table1[[#This Row],[Consumption]]</f>
        <v>0</v>
      </c>
      <c r="AB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32967</v>
      </c>
      <c r="AC13" s="2">
        <f ca="1">Table1[[#This Row],[Natural Gas]]/Table1[[#This Row],[Generation]]</f>
        <v>0.48650443457343978</v>
      </c>
      <c r="AD13" s="2">
        <f ca="1">Table1[[#This Row],[Natural Gas]]/Table1[[#This Row],[Consumption]]</f>
        <v>0.46820144293586319</v>
      </c>
      <c r="AE1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162</v>
      </c>
      <c r="AF13" s="2">
        <f ca="1">Table1[[#This Row],[Other Gases]]/Table1[[#This Row],[Generation]]</f>
        <v>2.3906851821790653E-3</v>
      </c>
      <c r="AG13" s="2">
        <f ca="1">Table1[[#This Row],[Other Gases]]/Table1[[#This Row],[Consumption]]</f>
        <v>2.300744191331023E-3</v>
      </c>
      <c r="AH1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12.110000000000001</v>
      </c>
      <c r="AI13" s="2">
        <f ca="1">Table1[[#This Row],[Hydroelectric]]/Table1[[#This Row],[Generation]]</f>
        <v>1.7871109602585485E-4</v>
      </c>
      <c r="AJ13" s="2">
        <f ca="1">Table1[[#This Row],[Hydroelectric]]/Table1[[#This Row],[Consumption]]</f>
        <v>1.7198772936431292E-4</v>
      </c>
      <c r="AK1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18</v>
      </c>
      <c r="AL13" s="2">
        <f ca="1">Table1[[#This Row],[Wind ]]/Table1[[#This Row],[Generation]]</f>
        <v>2.6563168690878501E-4</v>
      </c>
      <c r="AM13" s="2">
        <f ca="1">Table1[[#This Row],[Wind ]]/Table1[[#This Row],[Consumption]]</f>
        <v>2.556382434812248E-4</v>
      </c>
      <c r="AN1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672</v>
      </c>
      <c r="AO13" s="2">
        <f ca="1">Table1[[#This Row],[Biomass]]/Table1[[#This Row],[Generation]]</f>
        <v>9.916916311261308E-3</v>
      </c>
      <c r="AP13" s="2">
        <f ca="1">Table1[[#This Row],[Biomass]]/Table1[[#This Row],[Consumption]]</f>
        <v>9.5438277566323917E-3</v>
      </c>
      <c r="AQ1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3" s="2">
        <f ca="1">Table1[[#This Row],[Geothermal]]/Table1[[#This Row],[Generation]]</f>
        <v>0</v>
      </c>
      <c r="AS13" s="2">
        <f ca="1">Table1[[#This Row],[Geothermal]]/Table1[[#This Row],[Consumption]]</f>
        <v>0</v>
      </c>
      <c r="AT1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5166</v>
      </c>
      <c r="AU13" s="2">
        <f ca="1">Table1[[#This Row],[Solar PV]]/Table1[[#This Row],[Generation]]</f>
        <v>7.6236294142821306E-2</v>
      </c>
      <c r="AV13" s="2">
        <f ca="1">Table1[[#This Row],[Solar PV]]/Table1[[#This Row],[Consumption]]</f>
        <v>7.3368175879111514E-2</v>
      </c>
      <c r="AW1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3" s="2">
        <f ca="1">Table1[[#This Row],[Solar thermal]]/Table1[[#This Row],[Generation]]</f>
        <v>0</v>
      </c>
      <c r="AY13" s="2">
        <f ca="1">Table1[[#This Row],[Solar thermal]]/Table1[[#This Row],[Consumption]]</f>
        <v>0</v>
      </c>
    </row>
    <row r="14" spans="1:51" x14ac:dyDescent="0.75">
      <c r="A14" s="1" t="s">
        <v>31</v>
      </c>
      <c r="B14" s="13" cm="1">
        <f t="array" aca="1" ref="B1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56797</v>
      </c>
      <c r="C14" s="17" cm="1">
        <f t="array" aca="1" ref="C1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143.58333333333334</v>
      </c>
      <c r="D14" cm="1">
        <f t="array" aca="1" ref="D1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37522</v>
      </c>
      <c r="E14">
        <f ca="1">Table1[[#This Row],[Consumption]]-Table1[[#This Row],[Generation]]</f>
        <v>19275</v>
      </c>
      <c r="F14" s="14">
        <f ca="1">Table1[[#This Row],[Imports]]/Table1[[#This Row],[Consumption]]</f>
        <v>0.33936651583710409</v>
      </c>
      <c r="G14" cm="1">
        <f t="array" aca="1" ref="G1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17144</v>
      </c>
      <c r="H14" s="2">
        <f ca="1">Table1[[#This Row],[Fossil Fuels]]/Table1[[#This Row],[Generation]]</f>
        <v>0.45690528223442245</v>
      </c>
      <c r="I14" s="2">
        <f ca="1">Table1[[#This Row],[Fossil Fuels]]/Table1[[#This Row],[Consumption]]</f>
        <v>0.30184692853495781</v>
      </c>
      <c r="J14" cm="1">
        <f t="array" aca="1" ref="J1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5025</v>
      </c>
      <c r="K14" s="2">
        <f ca="1">Table1[[#This Row],[Renewables]]/Table1[[#This Row],[Generation]]</f>
        <v>0.13392143275944779</v>
      </c>
      <c r="L14" s="2">
        <f ca="1">Table1[[#This Row],[Renewables]]/Table1[[#This Row],[Consumption]]</f>
        <v>8.8472982727960989E-2</v>
      </c>
      <c r="M14" cm="1">
        <f t="array" aca="1" ref="M1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15027</v>
      </c>
      <c r="N14" s="2">
        <f ca="1">Table1[[#This Row],[Nuclear ]]/Table1[[#This Row],[Generation]]</f>
        <v>0.40048504877138746</v>
      </c>
      <c r="O14" s="2">
        <f ca="1">Table1[[#This Row],[Nuclear ]]/Table1[[#This Row],[Consumption]]</f>
        <v>0.264573833124989</v>
      </c>
      <c r="P1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322</v>
      </c>
      <c r="Q14" s="2">
        <f ca="1">Table1[[#This Row],[Other]]/Table1[[#This Row],[Generation]]</f>
        <v>8.5816321091626239E-3</v>
      </c>
      <c r="R14" s="2">
        <f ca="1">Table1[[#This Row],[Other]]/Table1[[#This Row],[Consumption]]</f>
        <v>5.6693135200802857E-3</v>
      </c>
      <c r="S1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1709</v>
      </c>
      <c r="T14" s="2">
        <f ca="1">Table1[[#This Row],[Coal]]/Table1[[#This Row],[Generation]]</f>
        <v>4.5546612653909704E-2</v>
      </c>
      <c r="U14" s="2">
        <f ca="1">Table1[[#This Row],[Coal]]/Table1[[#This Row],[Consumption]]</f>
        <v>3.0089617409370214E-2</v>
      </c>
      <c r="V1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59</v>
      </c>
      <c r="W14" s="2">
        <f ca="1">Table1[[#This Row],[Petroleum liquids]]/Table1[[#This Row],[Generation]]</f>
        <v>1.5724108522999841E-3</v>
      </c>
      <c r="X14" s="2">
        <f ca="1">Table1[[#This Row],[Petroleum liquids]]/Table1[[#This Row],[Consumption]]</f>
        <v>1.0387872598904872E-3</v>
      </c>
      <c r="Y1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4" s="2">
        <f ca="1">Table1[[#This Row],[Petroleum Coke]]/Table1[[#This Row],[Generation]]</f>
        <v>0</v>
      </c>
      <c r="AA14" s="2">
        <f ca="1">Table1[[#This Row],[Petroleum Coke]]/Table1[[#This Row],[Consumption]]</f>
        <v>0</v>
      </c>
      <c r="AB1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15376</v>
      </c>
      <c r="AC14" s="2">
        <f ca="1">Table1[[#This Row],[Natural Gas]]/Table1[[#This Row],[Generation]]</f>
        <v>0.40978625872821278</v>
      </c>
      <c r="AD14" s="2">
        <f ca="1">Table1[[#This Row],[Natural Gas]]/Table1[[#This Row],[Consumption]]</f>
        <v>0.27071852386569711</v>
      </c>
      <c r="AE1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4" s="2">
        <f ca="1">Table1[[#This Row],[Other Gases]]/Table1[[#This Row],[Generation]]</f>
        <v>0</v>
      </c>
      <c r="AG14" s="2">
        <f ca="1">Table1[[#This Row],[Other Gases]]/Table1[[#This Row],[Consumption]]</f>
        <v>0</v>
      </c>
      <c r="AH1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1854</v>
      </c>
      <c r="AI14" s="2">
        <f ca="1">Table1[[#This Row],[Hydroelectric]]/Table1[[#This Row],[Generation]]</f>
        <v>4.9411012206172382E-2</v>
      </c>
      <c r="AJ14" s="2">
        <f ca="1">Table1[[#This Row],[Hydroelectric]]/Table1[[#This Row],[Consumption]]</f>
        <v>3.264256914977904E-2</v>
      </c>
      <c r="AK1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482</v>
      </c>
      <c r="AL14" s="2">
        <f ca="1">Table1[[#This Row],[Wind ]]/Table1[[#This Row],[Generation]]</f>
        <v>1.2845797132349021E-2</v>
      </c>
      <c r="AM14" s="2">
        <f ca="1">Table1[[#This Row],[Wind ]]/Table1[[#This Row],[Consumption]]</f>
        <v>8.4863637163934708E-3</v>
      </c>
      <c r="AN1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319</v>
      </c>
      <c r="AO14" s="2">
        <f ca="1">Table1[[#This Row],[Biomass]]/Table1[[#This Row],[Generation]]</f>
        <v>8.5016790149778799E-3</v>
      </c>
      <c r="AP14" s="2">
        <f ca="1">Table1[[#This Row],[Biomass]]/Table1[[#This Row],[Consumption]]</f>
        <v>5.6164938288994137E-3</v>
      </c>
      <c r="AQ1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4" s="2">
        <f ca="1">Table1[[#This Row],[Geothermal]]/Table1[[#This Row],[Generation]]</f>
        <v>0</v>
      </c>
      <c r="AS14" s="2">
        <f ca="1">Table1[[#This Row],[Geothermal]]/Table1[[#This Row],[Consumption]]</f>
        <v>0</v>
      </c>
      <c r="AT1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2370</v>
      </c>
      <c r="AU14" s="2">
        <f ca="1">Table1[[#This Row],[Solar PV]]/Table1[[#This Row],[Generation]]</f>
        <v>6.316294440594851E-2</v>
      </c>
      <c r="AV14" s="2">
        <f ca="1">Table1[[#This Row],[Solar PV]]/Table1[[#This Row],[Consumption]]</f>
        <v>4.1727556032889059E-2</v>
      </c>
      <c r="AW1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4" s="2">
        <f ca="1">Table1[[#This Row],[Solar thermal]]/Table1[[#This Row],[Generation]]</f>
        <v>0</v>
      </c>
      <c r="AY14" s="2">
        <f ca="1">Table1[[#This Row],[Solar thermal]]/Table1[[#This Row],[Consumption]]</f>
        <v>0</v>
      </c>
    </row>
    <row r="15" spans="1:51" x14ac:dyDescent="0.75">
      <c r="A15" t="s">
        <v>54</v>
      </c>
      <c r="B15" s="13" cm="1">
        <f t="array" aca="1" ref="B1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97551</v>
      </c>
      <c r="C15" s="17" cm="1">
        <f t="array" aca="1" ref="C1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136.37499999999997</v>
      </c>
      <c r="D15" cm="1">
        <f t="array" aca="1" ref="D1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122274</v>
      </c>
      <c r="E15">
        <f ca="1">Table1[[#This Row],[Consumption]]-Table1[[#This Row],[Generation]]</f>
        <v>-24723</v>
      </c>
      <c r="F15" s="14">
        <f ca="1">Table1[[#This Row],[Imports]]/Table1[[#This Row],[Consumption]]</f>
        <v>-0.25343666389888364</v>
      </c>
      <c r="G15" cm="1">
        <f t="array" aca="1" ref="G1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81756</v>
      </c>
      <c r="H15" s="2">
        <f ca="1">Table1[[#This Row],[Fossil Fuels]]/Table1[[#This Row],[Generation]]</f>
        <v>0.66862947151479468</v>
      </c>
      <c r="I15" s="2">
        <f ca="1">Table1[[#This Row],[Fossil Fuels]]/Table1[[#This Row],[Consumption]]</f>
        <v>0.83808469415997788</v>
      </c>
      <c r="J15" cm="1">
        <f t="array" aca="1" ref="J1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13206</v>
      </c>
      <c r="K15" s="2">
        <f ca="1">Table1[[#This Row],[Renewables]]/Table1[[#This Row],[Generation]]</f>
        <v>0.10800333676824182</v>
      </c>
      <c r="L15" s="2">
        <f ca="1">Table1[[#This Row],[Renewables]]/Table1[[#This Row],[Consumption]]</f>
        <v>0.13537534212873267</v>
      </c>
      <c r="M15" cm="1">
        <f t="array" aca="1" ref="M1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27995</v>
      </c>
      <c r="N15" s="2">
        <f ca="1">Table1[[#This Row],[Nuclear ]]/Table1[[#This Row],[Generation]]</f>
        <v>0.22895300718059441</v>
      </c>
      <c r="O15" s="2">
        <f ca="1">Table1[[#This Row],[Nuclear ]]/Table1[[#This Row],[Consumption]]</f>
        <v>0.28697809351006143</v>
      </c>
      <c r="P1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130</v>
      </c>
      <c r="Q15" s="2">
        <f ca="1">Table1[[#This Row],[Other]]/Table1[[#This Row],[Generation]]</f>
        <v>1.0631859594026532E-3</v>
      </c>
      <c r="R15" s="2">
        <f ca="1">Table1[[#This Row],[Other]]/Table1[[#This Row],[Consumption]]</f>
        <v>1.3326362620577955E-3</v>
      </c>
      <c r="S1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23567</v>
      </c>
      <c r="T15" s="2">
        <f ca="1">Table1[[#This Row],[Coal]]/Table1[[#This Row],[Generation]]</f>
        <v>0.19273925773263326</v>
      </c>
      <c r="U15" s="2">
        <f ca="1">Table1[[#This Row],[Coal]]/Table1[[#This Row],[Consumption]]</f>
        <v>0.24158645221473896</v>
      </c>
      <c r="V1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108</v>
      </c>
      <c r="W15" s="2">
        <f ca="1">Table1[[#This Row],[Petroleum liquids]]/Table1[[#This Row],[Generation]]</f>
        <v>8.8326218165758871E-4</v>
      </c>
      <c r="X15" s="2">
        <f ca="1">Table1[[#This Row],[Petroleum liquids]]/Table1[[#This Row],[Consumption]]</f>
        <v>1.1071132023249377E-3</v>
      </c>
      <c r="Y1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1258</v>
      </c>
      <c r="Z15" s="2">
        <f ca="1">Table1[[#This Row],[Petroleum Coke]]/Table1[[#This Row],[Generation]]</f>
        <v>1.0288368745604135E-2</v>
      </c>
      <c r="AA15" s="2">
        <f ca="1">Table1[[#This Row],[Petroleum Coke]]/Table1[[#This Row],[Consumption]]</f>
        <v>1.289581859745159E-2</v>
      </c>
      <c r="AB1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55445</v>
      </c>
      <c r="AC15" s="2">
        <f ca="1">Table1[[#This Row],[Natural Gas]]/Table1[[#This Row],[Generation]]</f>
        <v>0.45344881168523155</v>
      </c>
      <c r="AD15" s="2">
        <f ca="1">Table1[[#This Row],[Natural Gas]]/Table1[[#This Row],[Consumption]]</f>
        <v>0.56836936576764974</v>
      </c>
      <c r="AE1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1378</v>
      </c>
      <c r="AF15" s="2">
        <f ca="1">Table1[[#This Row],[Other Gases]]/Table1[[#This Row],[Generation]]</f>
        <v>1.1269771169668123E-2</v>
      </c>
      <c r="AG15" s="2">
        <f ca="1">Table1[[#This Row],[Other Gases]]/Table1[[#This Row],[Consumption]]</f>
        <v>1.4125944377812632E-2</v>
      </c>
      <c r="AH1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1122</v>
      </c>
      <c r="AI15" s="2">
        <f ca="1">Table1[[#This Row],[Hydroelectric]]/Table1[[#This Row],[Generation]]</f>
        <v>9.1761126649982823E-3</v>
      </c>
      <c r="AJ15" s="2">
        <f ca="1">Table1[[#This Row],[Hydroelectric]]/Table1[[#This Row],[Consumption]]</f>
        <v>1.1501676046375742E-2</v>
      </c>
      <c r="AK1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8407</v>
      </c>
      <c r="AL15" s="2">
        <f ca="1">Table1[[#This Row],[Wind ]]/Table1[[#This Row],[Generation]]</f>
        <v>6.8755418159216181E-2</v>
      </c>
      <c r="AM15" s="2">
        <f ca="1">Table1[[#This Row],[Wind ]]/Table1[[#This Row],[Consumption]]</f>
        <v>8.6180561962460656E-2</v>
      </c>
      <c r="AN1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2033</v>
      </c>
      <c r="AO15" s="2">
        <f ca="1">Table1[[#This Row],[Biomass]]/Table1[[#This Row],[Generation]]</f>
        <v>1.6626592734350722E-2</v>
      </c>
      <c r="AP15" s="2">
        <f ca="1">Table1[[#This Row],[Biomass]]/Table1[[#This Row],[Consumption]]</f>
        <v>2.0840380928949985E-2</v>
      </c>
      <c r="AQ1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5" s="2">
        <f ca="1">Table1[[#This Row],[Geothermal]]/Table1[[#This Row],[Generation]]</f>
        <v>0</v>
      </c>
      <c r="AS15" s="2">
        <f ca="1">Table1[[#This Row],[Geothermal]]/Table1[[#This Row],[Consumption]]</f>
        <v>0</v>
      </c>
      <c r="AT1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1644</v>
      </c>
      <c r="AU15" s="2">
        <f ca="1">Table1[[#This Row],[Solar PV]]/Table1[[#This Row],[Generation]]</f>
        <v>1.3445213209676628E-2</v>
      </c>
      <c r="AV15" s="2">
        <f ca="1">Table1[[#This Row],[Solar PV]]/Table1[[#This Row],[Consumption]]</f>
        <v>1.6852723190946273E-2</v>
      </c>
      <c r="AW1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5" s="2">
        <f ca="1">Table1[[#This Row],[Solar thermal]]/Table1[[#This Row],[Generation]]</f>
        <v>0</v>
      </c>
      <c r="AY15" s="2">
        <f ca="1">Table1[[#This Row],[Solar thermal]]/Table1[[#This Row],[Consumption]]</f>
        <v>0</v>
      </c>
    </row>
    <row r="16" spans="1:51" x14ac:dyDescent="0.75">
      <c r="A16" t="s">
        <v>43</v>
      </c>
      <c r="B16" s="13" cm="1">
        <f t="array" aca="1" ref="B1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255823</v>
      </c>
      <c r="C16" s="17" cm="1">
        <f t="array" aca="1" ref="C1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135.39166666666668</v>
      </c>
      <c r="D16" cm="1">
        <f t="array" aca="1" ref="D1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263828</v>
      </c>
      <c r="E16">
        <f ca="1">Table1[[#This Row],[Consumption]]-Table1[[#This Row],[Generation]]</f>
        <v>-8005</v>
      </c>
      <c r="F16" s="14">
        <f ca="1">Table1[[#This Row],[Imports]]/Table1[[#This Row],[Consumption]]</f>
        <v>-3.1291166157851324E-2</v>
      </c>
      <c r="G16" cm="1">
        <f t="array" aca="1" ref="G1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209831.06000000006</v>
      </c>
      <c r="H16" s="2">
        <f ca="1">Table1[[#This Row],[Fossil Fuels]]/Table1[[#This Row],[Generation]]</f>
        <v>0.79533279257698219</v>
      </c>
      <c r="I16" s="2">
        <f ca="1">Table1[[#This Row],[Fossil Fuels]]/Table1[[#This Row],[Consumption]]</f>
        <v>0.82021968314029647</v>
      </c>
      <c r="J16" cm="1">
        <f t="array" aca="1" ref="J1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21710</v>
      </c>
      <c r="K16" s="2">
        <f ca="1">Table1[[#This Row],[Renewables]]/Table1[[#This Row],[Generation]]</f>
        <v>8.2288460663765786E-2</v>
      </c>
      <c r="L16" s="2">
        <f ca="1">Table1[[#This Row],[Renewables]]/Table1[[#This Row],[Consumption]]</f>
        <v>8.486336255926949E-2</v>
      </c>
      <c r="M16" cm="1">
        <f t="array" aca="1" ref="M1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29940</v>
      </c>
      <c r="N16" s="2">
        <f ca="1">Table1[[#This Row],[Nuclear ]]/Table1[[#This Row],[Generation]]</f>
        <v>0.11348302682050426</v>
      </c>
      <c r="O16" s="2">
        <f ca="1">Table1[[#This Row],[Nuclear ]]/Table1[[#This Row],[Consumption]]</f>
        <v>0.11703404306884056</v>
      </c>
      <c r="P16"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2328</v>
      </c>
      <c r="Q16" s="2">
        <f ca="1">Table1[[#This Row],[Other]]/Table1[[#This Row],[Generation]]</f>
        <v>8.823930742756645E-3</v>
      </c>
      <c r="R16" s="2">
        <f ca="1">Table1[[#This Row],[Other]]/Table1[[#This Row],[Consumption]]</f>
        <v>9.1000418257936155E-3</v>
      </c>
      <c r="S1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11709</v>
      </c>
      <c r="T16" s="2">
        <f ca="1">Table1[[#This Row],[Coal]]/Table1[[#This Row],[Generation]]</f>
        <v>4.4381187743529872E-2</v>
      </c>
      <c r="U16" s="2">
        <f ca="1">Table1[[#This Row],[Coal]]/Table1[[#This Row],[Consumption]]</f>
        <v>4.5769926863495465E-2</v>
      </c>
      <c r="V1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223</v>
      </c>
      <c r="W16" s="2">
        <f ca="1">Table1[[#This Row],[Petroleum liquids]]/Table1[[#This Row],[Generation]]</f>
        <v>8.4524766135512532E-4</v>
      </c>
      <c r="X16" s="2">
        <f ca="1">Table1[[#This Row],[Petroleum liquids]]/Table1[[#This Row],[Consumption]]</f>
        <v>8.716964463711238E-4</v>
      </c>
      <c r="Y1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982</v>
      </c>
      <c r="Z16" s="2">
        <f ca="1">Table1[[#This Row],[Petroleum Coke]]/Table1[[#This Row],[Generation]]</f>
        <v>3.7221219885683098E-3</v>
      </c>
      <c r="AA16" s="2">
        <f ca="1">Table1[[#This Row],[Petroleum Coke]]/Table1[[#This Row],[Consumption]]</f>
        <v>3.8385915261723927E-3</v>
      </c>
      <c r="AB1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196917</v>
      </c>
      <c r="AC16" s="2">
        <f ca="1">Table1[[#This Row],[Natural Gas]]/Table1[[#This Row],[Generation]]</f>
        <v>0.74638400776263325</v>
      </c>
      <c r="AD16" s="2">
        <f ca="1">Table1[[#This Row],[Natural Gas]]/Table1[[#This Row],[Consumption]]</f>
        <v>0.76973923376709674</v>
      </c>
      <c r="AE1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6.0000000000000005E-2</v>
      </c>
      <c r="AF16" s="2">
        <f ca="1">Table1[[#This Row],[Other Gases]]/Table1[[#This Row],[Generation]]</f>
        <v>2.2742089543187229E-7</v>
      </c>
      <c r="AG16" s="2">
        <f ca="1">Table1[[#This Row],[Other Gases]]/Table1[[#This Row],[Consumption]]</f>
        <v>2.3453716045859836E-7</v>
      </c>
      <c r="AH1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212</v>
      </c>
      <c r="AI16" s="2">
        <f ca="1">Table1[[#This Row],[Hydroelectric]]/Table1[[#This Row],[Generation]]</f>
        <v>8.0355383052594872E-4</v>
      </c>
      <c r="AJ16" s="2">
        <f ca="1">Table1[[#This Row],[Hydroelectric]]/Table1[[#This Row],[Consumption]]</f>
        <v>8.2869796695371413E-4</v>
      </c>
      <c r="AK1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6" s="2">
        <f ca="1">Table1[[#This Row],[Wind ]]/Table1[[#This Row],[Generation]]</f>
        <v>0</v>
      </c>
      <c r="AM16" s="2">
        <f ca="1">Table1[[#This Row],[Wind ]]/Table1[[#This Row],[Consumption]]</f>
        <v>0</v>
      </c>
      <c r="AN1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3558</v>
      </c>
      <c r="AO16" s="2">
        <f ca="1">Table1[[#This Row],[Biomass]]/Table1[[#This Row],[Generation]]</f>
        <v>1.3486059099110026E-2</v>
      </c>
      <c r="AP16" s="2">
        <f ca="1">Table1[[#This Row],[Biomass]]/Table1[[#This Row],[Consumption]]</f>
        <v>1.3908053615194881E-2</v>
      </c>
      <c r="AQ1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6" s="2">
        <f ca="1">Table1[[#This Row],[Geothermal]]/Table1[[#This Row],[Generation]]</f>
        <v>0</v>
      </c>
      <c r="AS16" s="2">
        <f ca="1">Table1[[#This Row],[Geothermal]]/Table1[[#This Row],[Consumption]]</f>
        <v>0</v>
      </c>
      <c r="AT1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17940</v>
      </c>
      <c r="AU16" s="2">
        <f ca="1">Table1[[#This Row],[Solar PV]]/Table1[[#This Row],[Generation]]</f>
        <v>6.7998847734129814E-2</v>
      </c>
      <c r="AV16" s="2">
        <f ca="1">Table1[[#This Row],[Solar PV]]/Table1[[#This Row],[Consumption]]</f>
        <v>7.0126610977120904E-2</v>
      </c>
      <c r="AW1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6" s="2">
        <f ca="1">Table1[[#This Row],[Solar thermal]]/Table1[[#This Row],[Generation]]</f>
        <v>0</v>
      </c>
      <c r="AY16" s="2">
        <f ca="1">Table1[[#This Row],[Solar thermal]]/Table1[[#This Row],[Consumption]]</f>
        <v>0</v>
      </c>
    </row>
    <row r="17" spans="1:51" x14ac:dyDescent="0.75">
      <c r="A17" t="s">
        <v>34</v>
      </c>
      <c r="B17" s="13" cm="1">
        <f t="array" aca="1" ref="B1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10980</v>
      </c>
      <c r="C17" s="17" cm="1">
        <f t="array" aca="1" ref="C1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129.19166666666666</v>
      </c>
      <c r="D17" cm="1">
        <f t="array" aca="1" ref="D1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4937</v>
      </c>
      <c r="E17">
        <f ca="1">Table1[[#This Row],[Consumption]]-Table1[[#This Row],[Generation]]</f>
        <v>6043</v>
      </c>
      <c r="F17" s="14">
        <f ca="1">Table1[[#This Row],[Imports]]/Table1[[#This Row],[Consumption]]</f>
        <v>0.55036429872495451</v>
      </c>
      <c r="G17" cm="1">
        <f t="array" aca="1" ref="G1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4512</v>
      </c>
      <c r="H17" s="2">
        <f ca="1">Table1[[#This Row],[Fossil Fuels]]/Table1[[#This Row],[Generation]]</f>
        <v>0.91391533319829854</v>
      </c>
      <c r="I17" s="2">
        <f ca="1">Table1[[#This Row],[Fossil Fuels]]/Table1[[#This Row],[Consumption]]</f>
        <v>0.41092896174863386</v>
      </c>
      <c r="J17" cm="1">
        <f t="array" aca="1" ref="J1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405.08000000000004</v>
      </c>
      <c r="K17" s="2">
        <f ca="1">Table1[[#This Row],[Renewables]]/Table1[[#This Row],[Generation]]</f>
        <v>8.2049827830666403E-2</v>
      </c>
      <c r="L17" s="2">
        <f ca="1">Table1[[#This Row],[Renewables]]/Table1[[#This Row],[Consumption]]</f>
        <v>3.6892531876138439E-2</v>
      </c>
      <c r="M17" cm="1">
        <f t="array" aca="1" ref="M1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7" s="2">
        <f ca="1">Table1[[#This Row],[Nuclear ]]/Table1[[#This Row],[Generation]]</f>
        <v>0</v>
      </c>
      <c r="O17" s="2">
        <f ca="1">Table1[[#This Row],[Nuclear ]]/Table1[[#This Row],[Consumption]]</f>
        <v>0</v>
      </c>
      <c r="P1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17" s="2">
        <f ca="1">Table1[[#This Row],[Other]]/Table1[[#This Row],[Generation]]</f>
        <v>0</v>
      </c>
      <c r="R17" s="2">
        <f ca="1">Table1[[#This Row],[Other]]/Table1[[#This Row],[Consumption]]</f>
        <v>0</v>
      </c>
      <c r="S1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v>
      </c>
      <c r="T17" s="2">
        <f ca="1">Table1[[#This Row],[Coal]]/Table1[[#This Row],[Generation]]</f>
        <v>-1.4178651002633178E-3</v>
      </c>
      <c r="U17" s="2">
        <f ca="1">Table1[[#This Row],[Coal]]/Table1[[#This Row],[Consumption]]</f>
        <v>-6.3752276867030965E-4</v>
      </c>
      <c r="V1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v>
      </c>
      <c r="W17" s="2">
        <f ca="1">Table1[[#This Row],[Petroleum liquids]]/Table1[[#This Row],[Generation]]</f>
        <v>4.0510431436094796E-4</v>
      </c>
      <c r="X17" s="2">
        <f ca="1">Table1[[#This Row],[Petroleum liquids]]/Table1[[#This Row],[Consumption]]</f>
        <v>1.8214936247723133E-4</v>
      </c>
      <c r="Y1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7" s="2">
        <f ca="1">Table1[[#This Row],[Petroleum Coke]]/Table1[[#This Row],[Generation]]</f>
        <v>0</v>
      </c>
      <c r="AA17" s="2">
        <f ca="1">Table1[[#This Row],[Petroleum Coke]]/Table1[[#This Row],[Consumption]]</f>
        <v>0</v>
      </c>
      <c r="AB1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4343</v>
      </c>
      <c r="AC17" s="2">
        <f ca="1">Table1[[#This Row],[Natural Gas]]/Table1[[#This Row],[Generation]]</f>
        <v>0.8796840186347985</v>
      </c>
      <c r="AD17" s="2">
        <f ca="1">Table1[[#This Row],[Natural Gas]]/Table1[[#This Row],[Consumption]]</f>
        <v>0.39553734061930784</v>
      </c>
      <c r="AE1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174</v>
      </c>
      <c r="AF17" s="2">
        <f ca="1">Table1[[#This Row],[Other Gases]]/Table1[[#This Row],[Generation]]</f>
        <v>3.5244075349402472E-2</v>
      </c>
      <c r="AG17" s="2">
        <f ca="1">Table1[[#This Row],[Other Gases]]/Table1[[#This Row],[Consumption]]</f>
        <v>1.5846994535519125E-2</v>
      </c>
      <c r="AH1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17" s="2">
        <f ca="1">Table1[[#This Row],[Hydroelectric]]/Table1[[#This Row],[Generation]]</f>
        <v>0</v>
      </c>
      <c r="AJ17" s="2">
        <f ca="1">Table1[[#This Row],[Hydroelectric]]/Table1[[#This Row],[Consumption]]</f>
        <v>0</v>
      </c>
      <c r="AK1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5.08</v>
      </c>
      <c r="AL17" s="2">
        <f ca="1">Table1[[#This Row],[Wind ]]/Table1[[#This Row],[Generation]]</f>
        <v>1.0289649584768077E-3</v>
      </c>
      <c r="AM17" s="2">
        <f ca="1">Table1[[#This Row],[Wind ]]/Table1[[#This Row],[Consumption]]</f>
        <v>4.626593806921676E-4</v>
      </c>
      <c r="AN1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54</v>
      </c>
      <c r="AO17" s="2">
        <f ca="1">Table1[[#This Row],[Biomass]]/Table1[[#This Row],[Generation]]</f>
        <v>1.0937816487745595E-2</v>
      </c>
      <c r="AP17" s="2">
        <f ca="1">Table1[[#This Row],[Biomass]]/Table1[[#This Row],[Consumption]]</f>
        <v>4.9180327868852463E-3</v>
      </c>
      <c r="AQ1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7" s="2">
        <f ca="1">Table1[[#This Row],[Geothermal]]/Table1[[#This Row],[Generation]]</f>
        <v>0</v>
      </c>
      <c r="AS17" s="2">
        <f ca="1">Table1[[#This Row],[Geothermal]]/Table1[[#This Row],[Consumption]]</f>
        <v>0</v>
      </c>
      <c r="AT1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346</v>
      </c>
      <c r="AU17" s="2">
        <f ca="1">Table1[[#This Row],[Solar PV]]/Table1[[#This Row],[Generation]]</f>
        <v>7.0083046384444E-2</v>
      </c>
      <c r="AV17" s="2">
        <f ca="1">Table1[[#This Row],[Solar PV]]/Table1[[#This Row],[Consumption]]</f>
        <v>3.1511839708561022E-2</v>
      </c>
      <c r="AW1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7" s="2">
        <f ca="1">Table1[[#This Row],[Solar thermal]]/Table1[[#This Row],[Generation]]</f>
        <v>0</v>
      </c>
      <c r="AY17" s="2">
        <f ca="1">Table1[[#This Row],[Solar thermal]]/Table1[[#This Row],[Consumption]]</f>
        <v>0</v>
      </c>
    </row>
    <row r="18" spans="1:51" x14ac:dyDescent="0.75">
      <c r="A18" t="s">
        <v>60</v>
      </c>
      <c r="B18" s="13" cm="1">
        <f t="array" aca="1" ref="B1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38395</v>
      </c>
      <c r="C18" s="17" cm="1">
        <f t="array" aca="1" ref="C1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128.56666666666666</v>
      </c>
      <c r="D18" cm="1">
        <f t="array" aca="1" ref="D1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44029</v>
      </c>
      <c r="E18">
        <f ca="1">Table1[[#This Row],[Consumption]]-Table1[[#This Row],[Generation]]</f>
        <v>-5634</v>
      </c>
      <c r="F18" s="14">
        <f ca="1">Table1[[#This Row],[Imports]]/Table1[[#This Row],[Consumption]]</f>
        <v>-0.14673785649173068</v>
      </c>
      <c r="G18" cm="1">
        <f t="array" aca="1" ref="G1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26729.739999999998</v>
      </c>
      <c r="H18" s="2">
        <f ca="1">Table1[[#This Row],[Fossil Fuels]]/Table1[[#This Row],[Generation]]</f>
        <v>0.60709396079856459</v>
      </c>
      <c r="I18" s="2">
        <f ca="1">Table1[[#This Row],[Fossil Fuels]]/Table1[[#This Row],[Consumption]]</f>
        <v>0.6961776272952207</v>
      </c>
      <c r="J18" cm="1">
        <f t="array" aca="1" ref="J1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17292</v>
      </c>
      <c r="K18" s="2">
        <f ca="1">Table1[[#This Row],[Renewables]]/Table1[[#This Row],[Generation]]</f>
        <v>0.39274114787980652</v>
      </c>
      <c r="L18" s="2">
        <f ca="1">Table1[[#This Row],[Renewables]]/Table1[[#This Row],[Consumption]]</f>
        <v>0.4503711420757911</v>
      </c>
      <c r="M18" cm="1">
        <f t="array" aca="1" ref="M1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8" s="2">
        <f ca="1">Table1[[#This Row],[Nuclear ]]/Table1[[#This Row],[Generation]]</f>
        <v>0</v>
      </c>
      <c r="O18" s="2">
        <f ca="1">Table1[[#This Row],[Nuclear ]]/Table1[[#This Row],[Consumption]]</f>
        <v>0</v>
      </c>
      <c r="P1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-14.7</v>
      </c>
      <c r="Q18" s="2">
        <f ca="1">Table1[[#This Row],[Other]]/Table1[[#This Row],[Generation]]</f>
        <v>-3.3387085784369392E-4</v>
      </c>
      <c r="R18" s="2">
        <f ca="1">Table1[[#This Row],[Other]]/Table1[[#This Row],[Consumption]]</f>
        <v>-3.8286235186873292E-4</v>
      </c>
      <c r="S1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2058</v>
      </c>
      <c r="T18" s="2">
        <f ca="1">Table1[[#This Row],[Coal]]/Table1[[#This Row],[Generation]]</f>
        <v>4.6741920098117153E-2</v>
      </c>
      <c r="U18" s="2">
        <f ca="1">Table1[[#This Row],[Coal]]/Table1[[#This Row],[Consumption]]</f>
        <v>5.3600729261622605E-2</v>
      </c>
      <c r="V1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8.74</v>
      </c>
      <c r="W18" s="2">
        <f ca="1">Table1[[#This Row],[Petroleum liquids]]/Table1[[#This Row],[Generation]]</f>
        <v>1.9850553044584252E-4</v>
      </c>
      <c r="X18" s="2">
        <f ca="1">Table1[[#This Row],[Petroleum liquids]]/Table1[[#This Row],[Consumption]]</f>
        <v>2.2763380648521943E-4</v>
      </c>
      <c r="Y1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8" s="2">
        <f ca="1">Table1[[#This Row],[Petroleum Coke]]/Table1[[#This Row],[Generation]]</f>
        <v>0</v>
      </c>
      <c r="AA18" s="2">
        <f ca="1">Table1[[#This Row],[Petroleum Coke]]/Table1[[#This Row],[Consumption]]</f>
        <v>0</v>
      </c>
      <c r="AB1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24663</v>
      </c>
      <c r="AC18" s="2">
        <f ca="1">Table1[[#This Row],[Natural Gas]]/Table1[[#This Row],[Generation]]</f>
        <v>0.56015353517000155</v>
      </c>
      <c r="AD18" s="2">
        <f ca="1">Table1[[#This Row],[Natural Gas]]/Table1[[#This Row],[Consumption]]</f>
        <v>0.64234926422711291</v>
      </c>
      <c r="AE1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8" s="2">
        <f ca="1">Table1[[#This Row],[Other Gases]]/Table1[[#This Row],[Generation]]</f>
        <v>0</v>
      </c>
      <c r="AG18" s="2">
        <f ca="1">Table1[[#This Row],[Other Gases]]/Table1[[#This Row],[Consumption]]</f>
        <v>0</v>
      </c>
      <c r="AH1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1298</v>
      </c>
      <c r="AI18" s="2">
        <f ca="1">Table1[[#This Row],[Hydroelectric]]/Table1[[#This Row],[Generation]]</f>
        <v>2.9480569624565627E-2</v>
      </c>
      <c r="AJ18" s="2">
        <f ca="1">Table1[[#This Row],[Hydroelectric]]/Table1[[#This Row],[Consumption]]</f>
        <v>3.3806485219429611E-2</v>
      </c>
      <c r="AK1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291</v>
      </c>
      <c r="AL18" s="2">
        <f ca="1">Table1[[#This Row],[Wind ]]/Table1[[#This Row],[Generation]]</f>
        <v>6.609280247109859E-3</v>
      </c>
      <c r="AM18" s="2">
        <f ca="1">Table1[[#This Row],[Wind ]]/Table1[[#This Row],[Consumption]]</f>
        <v>7.579111863523896E-3</v>
      </c>
      <c r="AN1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34</v>
      </c>
      <c r="AO18" s="2">
        <f ca="1">Table1[[#This Row],[Biomass]]/Table1[[#This Row],[Generation]]</f>
        <v>7.722183106588839E-4</v>
      </c>
      <c r="AP18" s="2">
        <f ca="1">Table1[[#This Row],[Biomass]]/Table1[[#This Row],[Consumption]]</f>
        <v>8.8553197030863395E-4</v>
      </c>
      <c r="AQ1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4286</v>
      </c>
      <c r="AR18" s="2">
        <f ca="1">Table1[[#This Row],[Geothermal]]/Table1[[#This Row],[Generation]]</f>
        <v>9.7344931749528726E-2</v>
      </c>
      <c r="AS18" s="2">
        <f ca="1">Table1[[#This Row],[Geothermal]]/Table1[[#This Row],[Consumption]]</f>
        <v>0.11162911837478838</v>
      </c>
      <c r="AT1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11210</v>
      </c>
      <c r="AU18" s="2">
        <f ca="1">Table1[[#This Row],[Solar PV]]/Table1[[#This Row],[Generation]]</f>
        <v>0.25460491948488495</v>
      </c>
      <c r="AV18" s="2">
        <f ca="1">Table1[[#This Row],[Solar PV]]/Table1[[#This Row],[Consumption]]</f>
        <v>0.29196509962234668</v>
      </c>
      <c r="AW1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173</v>
      </c>
      <c r="AX18" s="2">
        <f ca="1">Table1[[#This Row],[Solar thermal]]/Table1[[#This Row],[Generation]]</f>
        <v>3.9292284630584387E-3</v>
      </c>
      <c r="AY18" s="2">
        <f ca="1">Table1[[#This Row],[Solar thermal]]/Table1[[#This Row],[Consumption]]</f>
        <v>4.5057950253939317E-3</v>
      </c>
    </row>
    <row r="19" spans="1:51" x14ac:dyDescent="0.75">
      <c r="A19" t="s">
        <v>78</v>
      </c>
      <c r="B19" s="13" cm="1">
        <f t="array" aca="1" ref="B1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69047</v>
      </c>
      <c r="C19" s="17" cm="1">
        <f t="array" aca="1" ref="C1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126.06666666666666</v>
      </c>
      <c r="D19" cm="1">
        <f t="array" aca="1" ref="D1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64405</v>
      </c>
      <c r="E19">
        <f ca="1">Table1[[#This Row],[Consumption]]-Table1[[#This Row],[Generation]]</f>
        <v>4642</v>
      </c>
      <c r="F19" s="14">
        <f ca="1">Table1[[#This Row],[Imports]]/Table1[[#This Row],[Consumption]]</f>
        <v>6.7229568265094797E-2</v>
      </c>
      <c r="G19" cm="1">
        <f t="array" aca="1" ref="G1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48584</v>
      </c>
      <c r="H19" s="2">
        <f ca="1">Table1[[#This Row],[Fossil Fuels]]/Table1[[#This Row],[Generation]]</f>
        <v>0.75435137023523013</v>
      </c>
      <c r="I19" s="2">
        <f ca="1">Table1[[#This Row],[Fossil Fuels]]/Table1[[#This Row],[Consumption]]</f>
        <v>0.70363665329413294</v>
      </c>
      <c r="J19" cm="1">
        <f t="array" aca="1" ref="J1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6102</v>
      </c>
      <c r="K19" s="2">
        <f ca="1">Table1[[#This Row],[Renewables]]/Table1[[#This Row],[Generation]]</f>
        <v>9.474419687912429E-2</v>
      </c>
      <c r="L19" s="2">
        <f ca="1">Table1[[#This Row],[Renewables]]/Table1[[#This Row],[Consumption]]</f>
        <v>8.8374585427317617E-2</v>
      </c>
      <c r="M19" cm="1">
        <f t="array" aca="1" ref="M1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9682</v>
      </c>
      <c r="N19" s="2">
        <f ca="1">Table1[[#This Row],[Nuclear ]]/Table1[[#This Row],[Generation]]</f>
        <v>0.15032994332738142</v>
      </c>
      <c r="O19" s="2">
        <f ca="1">Table1[[#This Row],[Nuclear ]]/Table1[[#This Row],[Consumption]]</f>
        <v>0.14022332614016539</v>
      </c>
      <c r="P1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v>
      </c>
      <c r="Q19" s="2">
        <f ca="1">Table1[[#This Row],[Other]]/Table1[[#This Row],[Generation]]</f>
        <v>3.5711513081282512E-4</v>
      </c>
      <c r="R19" s="2">
        <f ca="1">Table1[[#This Row],[Other]]/Table1[[#This Row],[Consumption]]</f>
        <v>3.3310643474734598E-4</v>
      </c>
      <c r="S1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21104</v>
      </c>
      <c r="T19" s="2">
        <f ca="1">Table1[[#This Row],[Coal]]/Table1[[#This Row],[Generation]]</f>
        <v>0.32767642263799396</v>
      </c>
      <c r="U19" s="2">
        <f ca="1">Table1[[#This Row],[Coal]]/Table1[[#This Row],[Consumption]]</f>
        <v>0.30564687821339087</v>
      </c>
      <c r="V1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98</v>
      </c>
      <c r="W19" s="2">
        <f ca="1">Table1[[#This Row],[Petroleum liquids]]/Table1[[#This Row],[Generation]]</f>
        <v>1.5216209921589939E-3</v>
      </c>
      <c r="X19" s="2">
        <f ca="1">Table1[[#This Row],[Petroleum liquids]]/Table1[[#This Row],[Consumption]]</f>
        <v>1.4193230697930395E-3</v>
      </c>
      <c r="Y1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43</v>
      </c>
      <c r="Z19" s="2">
        <f ca="1">Table1[[#This Row],[Petroleum Coke]]/Table1[[#This Row],[Generation]]</f>
        <v>6.6765002717180343E-4</v>
      </c>
      <c r="AA19" s="2">
        <f ca="1">Table1[[#This Row],[Petroleum Coke]]/Table1[[#This Row],[Consumption]]</f>
        <v>6.2276420409286429E-4</v>
      </c>
      <c r="AB1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27339</v>
      </c>
      <c r="AC19" s="2">
        <f ca="1">Table1[[#This Row],[Natural Gas]]/Table1[[#This Row],[Generation]]</f>
        <v>0.42448567657790542</v>
      </c>
      <c r="AD19" s="2">
        <f ca="1">Table1[[#This Row],[Natural Gas]]/Table1[[#This Row],[Consumption]]</f>
        <v>0.39594768780685619</v>
      </c>
      <c r="AE1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9" s="2">
        <f ca="1">Table1[[#This Row],[Other Gases]]/Table1[[#This Row],[Generation]]</f>
        <v>0</v>
      </c>
      <c r="AG19" s="2">
        <f ca="1">Table1[[#This Row],[Other Gases]]/Table1[[#This Row],[Consumption]]</f>
        <v>0</v>
      </c>
      <c r="AH1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1749</v>
      </c>
      <c r="AI19" s="2">
        <f ca="1">Table1[[#This Row],[Hydroelectric]]/Table1[[#This Row],[Generation]]</f>
        <v>2.7156276686592654E-2</v>
      </c>
      <c r="AJ19" s="2">
        <f ca="1">Table1[[#This Row],[Hydroelectric]]/Table1[[#This Row],[Consumption]]</f>
        <v>2.5330571929265574E-2</v>
      </c>
      <c r="AK1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1749</v>
      </c>
      <c r="AL19" s="2">
        <f ca="1">Table1[[#This Row],[Wind ]]/Table1[[#This Row],[Generation]]</f>
        <v>2.7156276686592654E-2</v>
      </c>
      <c r="AM19" s="2">
        <f ca="1">Table1[[#This Row],[Wind ]]/Table1[[#This Row],[Consumption]]</f>
        <v>2.5330571929265574E-2</v>
      </c>
      <c r="AN1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1065</v>
      </c>
      <c r="AO19" s="2">
        <f ca="1">Table1[[#This Row],[Biomass]]/Table1[[#This Row],[Generation]]</f>
        <v>1.6535983231115596E-2</v>
      </c>
      <c r="AP19" s="2">
        <f ca="1">Table1[[#This Row],[Biomass]]/Table1[[#This Row],[Consumption]]</f>
        <v>1.5424276217648848E-2</v>
      </c>
      <c r="AQ1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9" s="2">
        <f ca="1">Table1[[#This Row],[Geothermal]]/Table1[[#This Row],[Generation]]</f>
        <v>0</v>
      </c>
      <c r="AS19" s="2">
        <f ca="1">Table1[[#This Row],[Geothermal]]/Table1[[#This Row],[Consumption]]</f>
        <v>0</v>
      </c>
      <c r="AT1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1539</v>
      </c>
      <c r="AU19" s="2">
        <f ca="1">Table1[[#This Row],[Solar PV]]/Table1[[#This Row],[Generation]]</f>
        <v>2.3895660274823382E-2</v>
      </c>
      <c r="AV19" s="2">
        <f ca="1">Table1[[#This Row],[Solar PV]]/Table1[[#This Row],[Consumption]]</f>
        <v>2.2289165351137633E-2</v>
      </c>
      <c r="AW1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9" s="2">
        <f ca="1">Table1[[#This Row],[Solar thermal]]/Table1[[#This Row],[Generation]]</f>
        <v>0</v>
      </c>
      <c r="AY19" s="2">
        <f ca="1">Table1[[#This Row],[Solar thermal]]/Table1[[#This Row],[Consumption]]</f>
        <v>0</v>
      </c>
    </row>
    <row r="20" spans="1:51" x14ac:dyDescent="0.75">
      <c r="A20" t="s">
        <v>32</v>
      </c>
      <c r="B20" s="13" cm="1">
        <f t="array" aca="1" ref="B2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138588</v>
      </c>
      <c r="C20" s="17" cm="1">
        <f t="array" aca="1" ref="C2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125.51666666666665</v>
      </c>
      <c r="D20" cm="1">
        <f t="array" aca="1" ref="D2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235862</v>
      </c>
      <c r="E20">
        <f ca="1">Table1[[#This Row],[Consumption]]-Table1[[#This Row],[Generation]]</f>
        <v>-97274</v>
      </c>
      <c r="F20" s="14">
        <f ca="1">Table1[[#This Row],[Imports]]/Table1[[#This Row],[Consumption]]</f>
        <v>-0.70189338182238004</v>
      </c>
      <c r="G20" cm="1">
        <f t="array" aca="1" ref="G2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151166.23000000001</v>
      </c>
      <c r="H20" s="2">
        <f ca="1">Table1[[#This Row],[Fossil Fuels]]/Table1[[#This Row],[Generation]]</f>
        <v>0.64090964207884271</v>
      </c>
      <c r="I20" s="2">
        <f ca="1">Table1[[#This Row],[Fossil Fuels]]/Table1[[#This Row],[Consumption]]</f>
        <v>1.0907598782001329</v>
      </c>
      <c r="J20" cm="1">
        <f t="array" aca="1" ref="J2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9246</v>
      </c>
      <c r="K20" s="2">
        <f ca="1">Table1[[#This Row],[Renewables]]/Table1[[#This Row],[Generation]]</f>
        <v>3.9200888655230602E-2</v>
      </c>
      <c r="L20" s="2">
        <f ca="1">Table1[[#This Row],[Renewables]]/Table1[[#This Row],[Consumption]]</f>
        <v>6.6715732963892979E-2</v>
      </c>
      <c r="M20" cm="1">
        <f t="array" aca="1" ref="M2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75271</v>
      </c>
      <c r="N20" s="2">
        <f ca="1">Table1[[#This Row],[Nuclear ]]/Table1[[#This Row],[Generation]]</f>
        <v>0.31913152606184975</v>
      </c>
      <c r="O20" s="2">
        <f ca="1">Table1[[#This Row],[Nuclear ]]/Table1[[#This Row],[Consumption]]</f>
        <v>0.54312783213553839</v>
      </c>
      <c r="P20"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890</v>
      </c>
      <c r="Q20" s="2">
        <f ca="1">Table1[[#This Row],[Other]]/Table1[[#This Row],[Generation]]</f>
        <v>3.7733929161967591E-3</v>
      </c>
      <c r="R20" s="2">
        <f ca="1">Table1[[#This Row],[Other]]/Table1[[#This Row],[Consumption]]</f>
        <v>6.4219124310907153E-3</v>
      </c>
      <c r="S2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11988</v>
      </c>
      <c r="T20" s="2">
        <f ca="1">Table1[[#This Row],[Coal]]/Table1[[#This Row],[Generation]]</f>
        <v>5.0826330650973875E-2</v>
      </c>
      <c r="U20" s="2">
        <f ca="1">Table1[[#This Row],[Coal]]/Table1[[#This Row],[Consumption]]</f>
        <v>8.6500995757208418E-2</v>
      </c>
      <c r="V2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57.23</v>
      </c>
      <c r="W20" s="2">
        <f ca="1">Table1[[#This Row],[Petroleum liquids]]/Table1[[#This Row],[Generation]]</f>
        <v>2.4264188381341632E-4</v>
      </c>
      <c r="X20" s="2">
        <f ca="1">Table1[[#This Row],[Petroleum liquids]]/Table1[[#This Row],[Consumption]]</f>
        <v>4.1295061621496809E-4</v>
      </c>
      <c r="Y2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0" s="2">
        <f ca="1">Table1[[#This Row],[Petroleum Coke]]/Table1[[#This Row],[Generation]]</f>
        <v>0</v>
      </c>
      <c r="AA20" s="2">
        <f ca="1">Table1[[#This Row],[Petroleum Coke]]/Table1[[#This Row],[Consumption]]</f>
        <v>0</v>
      </c>
      <c r="AB2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138736</v>
      </c>
      <c r="AC20" s="2">
        <f ca="1">Table1[[#This Row],[Natural Gas]]/Table1[[#This Row],[Generation]]</f>
        <v>0.58820835912525116</v>
      </c>
      <c r="AD20" s="2">
        <f ca="1">Table1[[#This Row],[Natural Gas]]/Table1[[#This Row],[Consumption]]</f>
        <v>1.0010679135278668</v>
      </c>
      <c r="AE2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385</v>
      </c>
      <c r="AF20" s="2">
        <f ca="1">Table1[[#This Row],[Other Gases]]/Table1[[#This Row],[Generation]]</f>
        <v>1.632310418804216E-3</v>
      </c>
      <c r="AG20" s="2">
        <f ca="1">Table1[[#This Row],[Other Gases]]/Table1[[#This Row],[Consumption]]</f>
        <v>2.7780182988426127E-3</v>
      </c>
      <c r="AH2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2819</v>
      </c>
      <c r="AI20" s="2">
        <f ca="1">Table1[[#This Row],[Hydroelectric]]/Table1[[#This Row],[Generation]]</f>
        <v>1.1951904079504116E-2</v>
      </c>
      <c r="AJ20" s="2">
        <f ca="1">Table1[[#This Row],[Hydroelectric]]/Table1[[#This Row],[Consumption]]</f>
        <v>2.0340866453083962E-2</v>
      </c>
      <c r="AK2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3331</v>
      </c>
      <c r="AL20" s="2">
        <f ca="1">Table1[[#This Row],[Wind ]]/Table1[[#This Row],[Generation]]</f>
        <v>1.4122664948147646E-2</v>
      </c>
      <c r="AM20" s="2">
        <f ca="1">Table1[[#This Row],[Wind ]]/Table1[[#This Row],[Consumption]]</f>
        <v>2.4035270008947382E-2</v>
      </c>
      <c r="AN2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1613</v>
      </c>
      <c r="AO20" s="2">
        <f ca="1">Table1[[#This Row],[Biomass]]/Table1[[#This Row],[Generation]]</f>
        <v>6.8387446896914297E-3</v>
      </c>
      <c r="AP20" s="2">
        <f ca="1">Table1[[#This Row],[Biomass]]/Table1[[#This Row],[Consumption]]</f>
        <v>1.163881432735879E-2</v>
      </c>
      <c r="AQ2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0" s="2">
        <f ca="1">Table1[[#This Row],[Geothermal]]/Table1[[#This Row],[Generation]]</f>
        <v>0</v>
      </c>
      <c r="AS20" s="2">
        <f ca="1">Table1[[#This Row],[Geothermal]]/Table1[[#This Row],[Consumption]]</f>
        <v>0</v>
      </c>
      <c r="AT2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1483</v>
      </c>
      <c r="AU20" s="2">
        <f ca="1">Table1[[#This Row],[Solar PV]]/Table1[[#This Row],[Generation]]</f>
        <v>6.287574937887409E-3</v>
      </c>
      <c r="AV20" s="2">
        <f ca="1">Table1[[#This Row],[Solar PV]]/Table1[[#This Row],[Consumption]]</f>
        <v>1.0700782174502843E-2</v>
      </c>
      <c r="AW2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0" s="2">
        <f ca="1">Table1[[#This Row],[Solar thermal]]/Table1[[#This Row],[Generation]]</f>
        <v>0</v>
      </c>
      <c r="AY20" s="2">
        <f ca="1">Table1[[#This Row],[Solar thermal]]/Table1[[#This Row],[Consumption]]</f>
        <v>0</v>
      </c>
    </row>
    <row r="21" spans="1:51" x14ac:dyDescent="0.75">
      <c r="A21" t="s">
        <v>55</v>
      </c>
      <c r="B21" s="13" cm="1">
        <f t="array" aca="1" ref="B2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66521</v>
      </c>
      <c r="C21" s="17" cm="1">
        <f t="array" aca="1" ref="C2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121.48333333333335</v>
      </c>
      <c r="D21" cm="1">
        <f t="array" aca="1" ref="D2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58438</v>
      </c>
      <c r="E21">
        <f ca="1">Table1[[#This Row],[Consumption]]-Table1[[#This Row],[Generation]]</f>
        <v>8083</v>
      </c>
      <c r="F21" s="14">
        <f ca="1">Table1[[#This Row],[Imports]]/Table1[[#This Row],[Consumption]]</f>
        <v>0.12151050044346898</v>
      </c>
      <c r="G21" cm="1">
        <f t="array" aca="1" ref="G2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27790</v>
      </c>
      <c r="H21" s="2">
        <f ca="1">Table1[[#This Row],[Fossil Fuels]]/Table1[[#This Row],[Generation]]</f>
        <v>0.47554673328998254</v>
      </c>
      <c r="I21" s="2">
        <f ca="1">Table1[[#This Row],[Fossil Fuels]]/Table1[[#This Row],[Consumption]]</f>
        <v>0.41776281174365992</v>
      </c>
      <c r="J21" cm="1">
        <f t="array" aca="1" ref="J2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18401</v>
      </c>
      <c r="K21" s="2">
        <f ca="1">Table1[[#This Row],[Renewables]]/Table1[[#This Row],[Generation]]</f>
        <v>0.31488072829323388</v>
      </c>
      <c r="L21" s="2">
        <f ca="1">Table1[[#This Row],[Renewables]]/Table1[[#This Row],[Consumption]]</f>
        <v>0.27661941341831903</v>
      </c>
      <c r="M21" cm="1">
        <f t="array" aca="1" ref="M2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11924</v>
      </c>
      <c r="N21" s="2">
        <f ca="1">Table1[[#This Row],[Nuclear ]]/Table1[[#This Row],[Generation]]</f>
        <v>0.20404531298127931</v>
      </c>
      <c r="O21" s="2">
        <f ca="1">Table1[[#This Row],[Nuclear ]]/Table1[[#This Row],[Consumption]]</f>
        <v>0.1792516648877798</v>
      </c>
      <c r="P2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302</v>
      </c>
      <c r="Q21" s="2">
        <f ca="1">Table1[[#This Row],[Other]]/Table1[[#This Row],[Generation]]</f>
        <v>5.1678702214312602E-3</v>
      </c>
      <c r="R21" s="2">
        <f ca="1">Table1[[#This Row],[Other]]/Table1[[#This Row],[Consumption]]</f>
        <v>4.5399197245982468E-3</v>
      </c>
      <c r="S2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12779</v>
      </c>
      <c r="T21" s="2">
        <f ca="1">Table1[[#This Row],[Coal]]/Table1[[#This Row],[Generation]]</f>
        <v>0.21867620383996714</v>
      </c>
      <c r="U21" s="2">
        <f ca="1">Table1[[#This Row],[Coal]]/Table1[[#This Row],[Consumption]]</f>
        <v>0.1921047488762947</v>
      </c>
      <c r="V2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53</v>
      </c>
      <c r="W21" s="2">
        <f ca="1">Table1[[#This Row],[Petroleum liquids]]/Table1[[#This Row],[Generation]]</f>
        <v>9.0694411170813517E-4</v>
      </c>
      <c r="X21" s="2">
        <f ca="1">Table1[[#This Row],[Petroleum liquids]]/Table1[[#This Row],[Consumption]]</f>
        <v>7.9674087882022221E-4</v>
      </c>
      <c r="Y2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1" s="2">
        <f ca="1">Table1[[#This Row],[Petroleum Coke]]/Table1[[#This Row],[Generation]]</f>
        <v>0</v>
      </c>
      <c r="AA21" s="2">
        <f ca="1">Table1[[#This Row],[Petroleum Coke]]/Table1[[#This Row],[Consumption]]</f>
        <v>0</v>
      </c>
      <c r="AB2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14958</v>
      </c>
      <c r="AC21" s="2">
        <f ca="1">Table1[[#This Row],[Natural Gas]]/Table1[[#This Row],[Generation]]</f>
        <v>0.25596358533830726</v>
      </c>
      <c r="AD21" s="2">
        <f ca="1">Table1[[#This Row],[Natural Gas]]/Table1[[#This Row],[Consumption]]</f>
        <v>0.22486132198854497</v>
      </c>
      <c r="AE2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1" s="2">
        <f ca="1">Table1[[#This Row],[Other Gases]]/Table1[[#This Row],[Generation]]</f>
        <v>0</v>
      </c>
      <c r="AG21" s="2">
        <f ca="1">Table1[[#This Row],[Other Gases]]/Table1[[#This Row],[Consumption]]</f>
        <v>0</v>
      </c>
      <c r="AH2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652</v>
      </c>
      <c r="AI21" s="2">
        <f ca="1">Table1[[#This Row],[Hydroelectric]]/Table1[[#This Row],[Generation]]</f>
        <v>1.1157123789315172E-2</v>
      </c>
      <c r="AJ21" s="2">
        <f ca="1">Table1[[#This Row],[Hydroelectric]]/Table1[[#This Row],[Consumption]]</f>
        <v>9.8014160941657519E-3</v>
      </c>
      <c r="AK2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14203</v>
      </c>
      <c r="AL21" s="2">
        <f ca="1">Table1[[#This Row],[Wind ]]/Table1[[#This Row],[Generation]]</f>
        <v>0.24304390978472912</v>
      </c>
      <c r="AM21" s="2">
        <f ca="1">Table1[[#This Row],[Wind ]]/Table1[[#This Row],[Consumption]]</f>
        <v>0.21351152267704934</v>
      </c>
      <c r="AN2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1167</v>
      </c>
      <c r="AO21" s="2">
        <f ca="1">Table1[[#This Row],[Biomass]]/Table1[[#This Row],[Generation]]</f>
        <v>1.9969882610630069E-2</v>
      </c>
      <c r="AP21" s="2">
        <f ca="1">Table1[[#This Row],[Biomass]]/Table1[[#This Row],[Consumption]]</f>
        <v>1.754333218081508E-2</v>
      </c>
      <c r="AQ2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1" s="2">
        <f ca="1">Table1[[#This Row],[Geothermal]]/Table1[[#This Row],[Generation]]</f>
        <v>0</v>
      </c>
      <c r="AS21" s="2">
        <f ca="1">Table1[[#This Row],[Geothermal]]/Table1[[#This Row],[Consumption]]</f>
        <v>0</v>
      </c>
      <c r="AT2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2379</v>
      </c>
      <c r="AU21" s="2">
        <f ca="1">Table1[[#This Row],[Solar PV]]/Table1[[#This Row],[Generation]]</f>
        <v>4.07098121085595E-2</v>
      </c>
      <c r="AV21" s="2">
        <f ca="1">Table1[[#This Row],[Solar PV]]/Table1[[#This Row],[Consumption]]</f>
        <v>3.5763142466288839E-2</v>
      </c>
      <c r="AW2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1" s="2">
        <f ca="1">Table1[[#This Row],[Solar thermal]]/Table1[[#This Row],[Generation]]</f>
        <v>0</v>
      </c>
      <c r="AY21" s="2">
        <f ca="1">Table1[[#This Row],[Solar thermal]]/Table1[[#This Row],[Consumption]]</f>
        <v>0</v>
      </c>
    </row>
    <row r="22" spans="1:51" x14ac:dyDescent="0.75">
      <c r="A22" t="s">
        <v>39</v>
      </c>
      <c r="B22" s="13" cm="1">
        <f t="array" aca="1" ref="B2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85315</v>
      </c>
      <c r="C22" s="17" cm="1">
        <f t="array" aca="1" ref="C2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120.18333333333332</v>
      </c>
      <c r="D22" cm="1">
        <f t="array" aca="1" ref="D2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116309</v>
      </c>
      <c r="E22">
        <f ca="1">Table1[[#This Row],[Consumption]]-Table1[[#This Row],[Generation]]</f>
        <v>-30994</v>
      </c>
      <c r="F22" s="14">
        <f ca="1">Table1[[#This Row],[Imports]]/Table1[[#This Row],[Consumption]]</f>
        <v>-0.36328898786848735</v>
      </c>
      <c r="G22" cm="1">
        <f t="array" aca="1" ref="G2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64878</v>
      </c>
      <c r="H22" s="2">
        <f ca="1">Table1[[#This Row],[Fossil Fuels]]/Table1[[#This Row],[Generation]]</f>
        <v>0.55780722042146347</v>
      </c>
      <c r="I22" s="2">
        <f ca="1">Table1[[#This Row],[Fossil Fuels]]/Table1[[#This Row],[Consumption]]</f>
        <v>0.76045244095411124</v>
      </c>
      <c r="J22" cm="1">
        <f t="array" aca="1" ref="J2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19691</v>
      </c>
      <c r="K22" s="2">
        <f ca="1">Table1[[#This Row],[Renewables]]/Table1[[#This Row],[Generation]]</f>
        <v>0.16929902243162609</v>
      </c>
      <c r="L22" s="2">
        <f ca="1">Table1[[#This Row],[Renewables]]/Table1[[#This Row],[Consumption]]</f>
        <v>0.23080349293793589</v>
      </c>
      <c r="M22" cm="1">
        <f t="array" aca="1" ref="M2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31522</v>
      </c>
      <c r="N22" s="2">
        <f ca="1">Table1[[#This Row],[Nuclear ]]/Table1[[#This Row],[Generation]]</f>
        <v>0.27101943959624791</v>
      </c>
      <c r="O22" s="2">
        <f ca="1">Table1[[#This Row],[Nuclear ]]/Table1[[#This Row],[Consumption]]</f>
        <v>0.36947781749985348</v>
      </c>
      <c r="P2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-35</v>
      </c>
      <c r="Q22" s="2">
        <f ca="1">Table1[[#This Row],[Other]]/Table1[[#This Row],[Generation]]</f>
        <v>-3.0092254253755082E-4</v>
      </c>
      <c r="R22" s="2">
        <f ca="1">Table1[[#This Row],[Other]]/Table1[[#This Row],[Consumption]]</f>
        <v>-4.1024438844282954E-4</v>
      </c>
      <c r="S2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12009</v>
      </c>
      <c r="T22" s="2">
        <f ca="1">Table1[[#This Row],[Coal]]/Table1[[#This Row],[Generation]]</f>
        <v>0.10325082323809852</v>
      </c>
      <c r="U22" s="2">
        <f ca="1">Table1[[#This Row],[Coal]]/Table1[[#This Row],[Consumption]]</f>
        <v>0.14076071030885542</v>
      </c>
      <c r="V2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32</v>
      </c>
      <c r="W22" s="2">
        <f ca="1">Table1[[#This Row],[Petroleum liquids]]/Table1[[#This Row],[Generation]]</f>
        <v>2.7512918174861788E-4</v>
      </c>
      <c r="X22" s="2">
        <f ca="1">Table1[[#This Row],[Petroleum liquids]]/Table1[[#This Row],[Consumption]]</f>
        <v>3.7508058371915842E-4</v>
      </c>
      <c r="Y2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2" s="2">
        <f ca="1">Table1[[#This Row],[Petroleum Coke]]/Table1[[#This Row],[Generation]]</f>
        <v>0</v>
      </c>
      <c r="AA22" s="2">
        <f ca="1">Table1[[#This Row],[Petroleum Coke]]/Table1[[#This Row],[Consumption]]</f>
        <v>0</v>
      </c>
      <c r="AB2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52837</v>
      </c>
      <c r="AC22" s="2">
        <f ca="1">Table1[[#This Row],[Natural Gas]]/Table1[[#This Row],[Generation]]</f>
        <v>0.45428126800161639</v>
      </c>
      <c r="AD22" s="2">
        <f ca="1">Table1[[#This Row],[Natural Gas]]/Table1[[#This Row],[Consumption]]</f>
        <v>0.61931665006153669</v>
      </c>
      <c r="AE2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2" s="2">
        <f ca="1">Table1[[#This Row],[Other Gases]]/Table1[[#This Row],[Generation]]</f>
        <v>0</v>
      </c>
      <c r="AG22" s="2">
        <f ca="1">Table1[[#This Row],[Other Gases]]/Table1[[#This Row],[Consumption]]</f>
        <v>0</v>
      </c>
      <c r="AH2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5892</v>
      </c>
      <c r="AI22" s="2">
        <f ca="1">Table1[[#This Row],[Hydroelectric]]/Table1[[#This Row],[Generation]]</f>
        <v>5.065816058946427E-2</v>
      </c>
      <c r="AJ22" s="2">
        <f ca="1">Table1[[#This Row],[Hydroelectric]]/Table1[[#This Row],[Consumption]]</f>
        <v>6.9061712477290038E-2</v>
      </c>
      <c r="AK2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1732</v>
      </c>
      <c r="AL22" s="2">
        <f ca="1">Table1[[#This Row],[Wind ]]/Table1[[#This Row],[Generation]]</f>
        <v>1.4891366962143944E-2</v>
      </c>
      <c r="AM22" s="2">
        <f ca="1">Table1[[#This Row],[Wind ]]/Table1[[#This Row],[Consumption]]</f>
        <v>2.0301236593799447E-2</v>
      </c>
      <c r="AN2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73</v>
      </c>
      <c r="AO22" s="2">
        <f ca="1">Table1[[#This Row],[Biomass]]/Table1[[#This Row],[Generation]]</f>
        <v>6.2763844586403463E-4</v>
      </c>
      <c r="AP22" s="2">
        <f ca="1">Table1[[#This Row],[Biomass]]/Table1[[#This Row],[Consumption]]</f>
        <v>8.5565258160933018E-4</v>
      </c>
      <c r="AQ2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2" s="2">
        <f ca="1">Table1[[#This Row],[Geothermal]]/Table1[[#This Row],[Generation]]</f>
        <v>0</v>
      </c>
      <c r="AS22" s="2">
        <f ca="1">Table1[[#This Row],[Geothermal]]/Table1[[#This Row],[Consumption]]</f>
        <v>0</v>
      </c>
      <c r="AT2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11219</v>
      </c>
      <c r="AU22" s="2">
        <f ca="1">Table1[[#This Row],[Solar PV]]/Table1[[#This Row],[Generation]]</f>
        <v>9.6458571563679513E-2</v>
      </c>
      <c r="AV22" s="2">
        <f ca="1">Table1[[#This Row],[Solar PV]]/Table1[[#This Row],[Consumption]]</f>
        <v>0.13150090839828871</v>
      </c>
      <c r="AW2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775</v>
      </c>
      <c r="AX22" s="2">
        <f ca="1">Table1[[#This Row],[Solar thermal]]/Table1[[#This Row],[Generation]]</f>
        <v>6.6632848704743395E-3</v>
      </c>
      <c r="AY22" s="2">
        <f ca="1">Table1[[#This Row],[Solar thermal]]/Table1[[#This Row],[Consumption]]</f>
        <v>9.083982886948368E-3</v>
      </c>
    </row>
    <row r="23" spans="1:51" x14ac:dyDescent="0.75">
      <c r="A23" t="s">
        <v>47</v>
      </c>
      <c r="B23" s="13" cm="1">
        <f t="array" aca="1" ref="B2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130761</v>
      </c>
      <c r="C23" s="17" cm="1">
        <f t="array" aca="1" ref="C2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119.60000000000002</v>
      </c>
      <c r="D23" cm="1">
        <f t="array" aca="1" ref="D2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181263</v>
      </c>
      <c r="E23">
        <f ca="1">Table1[[#This Row],[Consumption]]-Table1[[#This Row],[Generation]]</f>
        <v>-50502</v>
      </c>
      <c r="F23" s="14">
        <f ca="1">Table1[[#This Row],[Imports]]/Table1[[#This Row],[Consumption]]</f>
        <v>-0.3862160735999266</v>
      </c>
      <c r="G23" cm="1">
        <f t="array" aca="1" ref="G2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57736</v>
      </c>
      <c r="H23" s="2">
        <f ca="1">Table1[[#This Row],[Fossil Fuels]]/Table1[[#This Row],[Generation]]</f>
        <v>0.31852060266022297</v>
      </c>
      <c r="I23" s="2">
        <f ca="1">Table1[[#This Row],[Fossil Fuels]]/Table1[[#This Row],[Consumption]]</f>
        <v>0.44153837918033667</v>
      </c>
      <c r="J23" cm="1">
        <f t="array" aca="1" ref="J2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25671</v>
      </c>
      <c r="K23" s="2">
        <f ca="1">Table1[[#This Row],[Renewables]]/Table1[[#This Row],[Generation]]</f>
        <v>0.1416229456645868</v>
      </c>
      <c r="L23" s="2">
        <f ca="1">Table1[[#This Row],[Renewables]]/Table1[[#This Row],[Consumption]]</f>
        <v>0.19632000367081928</v>
      </c>
      <c r="M23" cm="1">
        <f t="array" aca="1" ref="M2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97560</v>
      </c>
      <c r="N23" s="2">
        <f ca="1">Table1[[#This Row],[Nuclear ]]/Table1[[#This Row],[Generation]]</f>
        <v>0.5382234653514506</v>
      </c>
      <c r="O23" s="2">
        <f ca="1">Table1[[#This Row],[Nuclear ]]/Table1[[#This Row],[Consumption]]</f>
        <v>0.74609401885883408</v>
      </c>
      <c r="P2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256</v>
      </c>
      <c r="Q23" s="2">
        <f ca="1">Table1[[#This Row],[Other]]/Table1[[#This Row],[Generation]]</f>
        <v>1.4123124962071687E-3</v>
      </c>
      <c r="R23" s="2">
        <f ca="1">Table1[[#This Row],[Other]]/Table1[[#This Row],[Consumption]]</f>
        <v>1.9577702831884126E-3</v>
      </c>
      <c r="S2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27232</v>
      </c>
      <c r="T23" s="2">
        <f ca="1">Table1[[#This Row],[Coal]]/Table1[[#This Row],[Generation]]</f>
        <v>0.15023474178403756</v>
      </c>
      <c r="U23" s="2">
        <f ca="1">Table1[[#This Row],[Coal]]/Table1[[#This Row],[Consumption]]</f>
        <v>0.20825781387416736</v>
      </c>
      <c r="V2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33</v>
      </c>
      <c r="W23" s="2">
        <f ca="1">Table1[[#This Row],[Petroleum liquids]]/Table1[[#This Row],[Generation]]</f>
        <v>1.8205590771420532E-4</v>
      </c>
      <c r="X23" s="2">
        <f ca="1">Table1[[#This Row],[Petroleum liquids]]/Table1[[#This Row],[Consumption]]</f>
        <v>2.5236882556725632E-4</v>
      </c>
      <c r="Y2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3" s="2">
        <f ca="1">Table1[[#This Row],[Petroleum Coke]]/Table1[[#This Row],[Generation]]</f>
        <v>0</v>
      </c>
      <c r="AA23" s="2">
        <f ca="1">Table1[[#This Row],[Petroleum Coke]]/Table1[[#This Row],[Consumption]]</f>
        <v>0</v>
      </c>
      <c r="AB2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30218</v>
      </c>
      <c r="AC23" s="2">
        <f ca="1">Table1[[#This Row],[Natural Gas]]/Table1[[#This Row],[Generation]]</f>
        <v>0.16670804300932898</v>
      </c>
      <c r="AD23" s="2">
        <f ca="1">Table1[[#This Row],[Natural Gas]]/Table1[[#This Row],[Consumption]]</f>
        <v>0.23109336881791973</v>
      </c>
      <c r="AE2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253</v>
      </c>
      <c r="AF23" s="2">
        <f ca="1">Table1[[#This Row],[Other Gases]]/Table1[[#This Row],[Generation]]</f>
        <v>1.3957619591422408E-3</v>
      </c>
      <c r="AG23" s="2">
        <f ca="1">Table1[[#This Row],[Other Gases]]/Table1[[#This Row],[Consumption]]</f>
        <v>1.9348276626822982E-3</v>
      </c>
      <c r="AH2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46</v>
      </c>
      <c r="AI23" s="2">
        <f ca="1">Table1[[#This Row],[Hydroelectric]]/Table1[[#This Row],[Generation]]</f>
        <v>2.5377490166222558E-4</v>
      </c>
      <c r="AJ23" s="2">
        <f ca="1">Table1[[#This Row],[Hydroelectric]]/Table1[[#This Row],[Consumption]]</f>
        <v>3.5178684776041784E-4</v>
      </c>
      <c r="AK2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21852</v>
      </c>
      <c r="AL23" s="2">
        <f ca="1">Table1[[#This Row],[Wind ]]/Table1[[#This Row],[Generation]]</f>
        <v>0.12055411198093378</v>
      </c>
      <c r="AM23" s="2">
        <f ca="1">Table1[[#This Row],[Wind ]]/Table1[[#This Row],[Consumption]]</f>
        <v>0.16711404776653591</v>
      </c>
      <c r="AN2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283</v>
      </c>
      <c r="AO23" s="2">
        <f ca="1">Table1[[#This Row],[Biomass]]/Table1[[#This Row],[Generation]]</f>
        <v>1.5612673297915184E-3</v>
      </c>
      <c r="AP23" s="2">
        <f ca="1">Table1[[#This Row],[Biomass]]/Table1[[#This Row],[Consumption]]</f>
        <v>2.1642538677434401E-3</v>
      </c>
      <c r="AQ2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3" s="2">
        <f ca="1">Table1[[#This Row],[Geothermal]]/Table1[[#This Row],[Generation]]</f>
        <v>0</v>
      </c>
      <c r="AS23" s="2">
        <f ca="1">Table1[[#This Row],[Geothermal]]/Table1[[#This Row],[Consumption]]</f>
        <v>0</v>
      </c>
      <c r="AT2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3490</v>
      </c>
      <c r="AU23" s="2">
        <f ca="1">Table1[[#This Row],[Solar PV]]/Table1[[#This Row],[Generation]]</f>
        <v>1.9253791452199291E-2</v>
      </c>
      <c r="AV23" s="2">
        <f ca="1">Table1[[#This Row],[Solar PV]]/Table1[[#This Row],[Consumption]]</f>
        <v>2.6689915188779528E-2</v>
      </c>
      <c r="AW2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3" s="2">
        <f ca="1">Table1[[#This Row],[Solar thermal]]/Table1[[#This Row],[Generation]]</f>
        <v>0</v>
      </c>
      <c r="AY23" s="2">
        <f ca="1">Table1[[#This Row],[Solar thermal]]/Table1[[#This Row],[Consumption]]</f>
        <v>0</v>
      </c>
    </row>
    <row r="24" spans="1:51" x14ac:dyDescent="0.75">
      <c r="A24" t="s">
        <v>41</v>
      </c>
      <c r="B24" s="13" cm="1">
        <f t="array" aca="1" ref="B2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56330</v>
      </c>
      <c r="C24" s="17" cm="1">
        <f t="array" aca="1" ref="C2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117.46666666666668</v>
      </c>
      <c r="D24" cm="1">
        <f t="array" aca="1" ref="D2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58811</v>
      </c>
      <c r="E24">
        <f ca="1">Table1[[#This Row],[Consumption]]-Table1[[#This Row],[Generation]]</f>
        <v>-2481</v>
      </c>
      <c r="F24" s="14">
        <f ca="1">Table1[[#This Row],[Imports]]/Table1[[#This Row],[Consumption]]</f>
        <v>-4.4044026273744007E-2</v>
      </c>
      <c r="G24" cm="1">
        <f t="array" aca="1" ref="G2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36012</v>
      </c>
      <c r="H24" s="2">
        <f ca="1">Table1[[#This Row],[Fossil Fuels]]/Table1[[#This Row],[Generation]]</f>
        <v>0.61233442723300058</v>
      </c>
      <c r="I24" s="2">
        <f ca="1">Table1[[#This Row],[Fossil Fuels]]/Table1[[#This Row],[Consumption]]</f>
        <v>0.63930410083436895</v>
      </c>
      <c r="J24" cm="1">
        <f t="array" aca="1" ref="J2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22735</v>
      </c>
      <c r="K24" s="2">
        <f ca="1">Table1[[#This Row],[Renewables]]/Table1[[#This Row],[Generation]]</f>
        <v>0.38657734097362739</v>
      </c>
      <c r="L24" s="2">
        <f ca="1">Table1[[#This Row],[Renewables]]/Table1[[#This Row],[Consumption]]</f>
        <v>0.40360376353630395</v>
      </c>
      <c r="M24" cm="1">
        <f t="array" aca="1" ref="M2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4" s="2">
        <f ca="1">Table1[[#This Row],[Nuclear ]]/Table1[[#This Row],[Generation]]</f>
        <v>0</v>
      </c>
      <c r="O24" s="2">
        <f ca="1">Table1[[#This Row],[Nuclear ]]/Table1[[#This Row],[Consumption]]</f>
        <v>0</v>
      </c>
      <c r="P2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25</v>
      </c>
      <c r="Q24" s="2">
        <f ca="1">Table1[[#This Row],[Other]]/Table1[[#This Row],[Generation]]</f>
        <v>4.2509054428593288E-4</v>
      </c>
      <c r="R24" s="2">
        <f ca="1">Table1[[#This Row],[Other]]/Table1[[#This Row],[Consumption]]</f>
        <v>4.4381324338718268E-4</v>
      </c>
      <c r="S2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18788</v>
      </c>
      <c r="T24" s="2">
        <f ca="1">Table1[[#This Row],[Coal]]/Table1[[#This Row],[Generation]]</f>
        <v>0.3194640458417643</v>
      </c>
      <c r="U24" s="2">
        <f ca="1">Table1[[#This Row],[Coal]]/Table1[[#This Row],[Consumption]]</f>
        <v>0.33353452867033551</v>
      </c>
      <c r="V2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31</v>
      </c>
      <c r="W24" s="2">
        <f ca="1">Table1[[#This Row],[Petroleum liquids]]/Table1[[#This Row],[Generation]]</f>
        <v>5.2711227491455677E-4</v>
      </c>
      <c r="X24" s="2">
        <f ca="1">Table1[[#This Row],[Petroleum liquids]]/Table1[[#This Row],[Consumption]]</f>
        <v>5.5032842180010655E-4</v>
      </c>
      <c r="Y2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4" s="2">
        <f ca="1">Table1[[#This Row],[Petroleum Coke]]/Table1[[#This Row],[Generation]]</f>
        <v>0</v>
      </c>
      <c r="AA24" s="2">
        <f ca="1">Table1[[#This Row],[Petroleum Coke]]/Table1[[#This Row],[Consumption]]</f>
        <v>0</v>
      </c>
      <c r="AB2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17193</v>
      </c>
      <c r="AC24" s="2">
        <f ca="1">Table1[[#This Row],[Natural Gas]]/Table1[[#This Row],[Generation]]</f>
        <v>0.2923432691163218</v>
      </c>
      <c r="AD24" s="2">
        <f ca="1">Table1[[#This Row],[Natural Gas]]/Table1[[#This Row],[Consumption]]</f>
        <v>0.30521924374223325</v>
      </c>
      <c r="AE2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4" s="2">
        <f ca="1">Table1[[#This Row],[Other Gases]]/Table1[[#This Row],[Generation]]</f>
        <v>0</v>
      </c>
      <c r="AG24" s="2">
        <f ca="1">Table1[[#This Row],[Other Gases]]/Table1[[#This Row],[Consumption]]</f>
        <v>0</v>
      </c>
      <c r="AH2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1418</v>
      </c>
      <c r="AI24" s="2">
        <f ca="1">Table1[[#This Row],[Hydroelectric]]/Table1[[#This Row],[Generation]]</f>
        <v>2.4111135671898116E-2</v>
      </c>
      <c r="AJ24" s="2">
        <f ca="1">Table1[[#This Row],[Hydroelectric]]/Table1[[#This Row],[Consumption]]</f>
        <v>2.5173087164921001E-2</v>
      </c>
      <c r="AK2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15866</v>
      </c>
      <c r="AL24" s="2">
        <f ca="1">Table1[[#This Row],[Wind ]]/Table1[[#This Row],[Generation]]</f>
        <v>0.26977946302562444</v>
      </c>
      <c r="AM24" s="2">
        <f ca="1">Table1[[#This Row],[Wind ]]/Table1[[#This Row],[Consumption]]</f>
        <v>0.28166163678324163</v>
      </c>
      <c r="AN2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137</v>
      </c>
      <c r="AO24" s="2">
        <f ca="1">Table1[[#This Row],[Biomass]]/Table1[[#This Row],[Generation]]</f>
        <v>2.3294961826869124E-3</v>
      </c>
      <c r="AP24" s="2">
        <f ca="1">Table1[[#This Row],[Biomass]]/Table1[[#This Row],[Consumption]]</f>
        <v>2.4320965737617611E-3</v>
      </c>
      <c r="AQ2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4" s="2">
        <f ca="1">Table1[[#This Row],[Geothermal]]/Table1[[#This Row],[Generation]]</f>
        <v>0</v>
      </c>
      <c r="AS24" s="2">
        <f ca="1">Table1[[#This Row],[Geothermal]]/Table1[[#This Row],[Consumption]]</f>
        <v>0</v>
      </c>
      <c r="AT2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5314</v>
      </c>
      <c r="AU24" s="2">
        <f ca="1">Table1[[#This Row],[Solar PV]]/Table1[[#This Row],[Generation]]</f>
        <v>9.0357246093417901E-2</v>
      </c>
      <c r="AV24" s="2">
        <f ca="1">Table1[[#This Row],[Solar PV]]/Table1[[#This Row],[Consumption]]</f>
        <v>9.4336943014379546E-2</v>
      </c>
      <c r="AW2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4" s="2">
        <f ca="1">Table1[[#This Row],[Solar thermal]]/Table1[[#This Row],[Generation]]</f>
        <v>0</v>
      </c>
      <c r="AY24" s="2">
        <f ca="1">Table1[[#This Row],[Solar thermal]]/Table1[[#This Row],[Consumption]]</f>
        <v>0</v>
      </c>
    </row>
    <row r="25" spans="1:51" x14ac:dyDescent="0.75">
      <c r="A25" t="s">
        <v>48</v>
      </c>
      <c r="B25" s="13" cm="1">
        <f t="array" aca="1" ref="B2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95601</v>
      </c>
      <c r="C25" s="17" cm="1">
        <f t="array" aca="1" ref="C2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115.03333333333332</v>
      </c>
      <c r="D25" cm="1">
        <f t="array" aca="1" ref="D2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90552</v>
      </c>
      <c r="E25">
        <f ca="1">Table1[[#This Row],[Consumption]]-Table1[[#This Row],[Generation]]</f>
        <v>5049</v>
      </c>
      <c r="F25" s="14">
        <f ca="1">Table1[[#This Row],[Imports]]/Table1[[#This Row],[Consumption]]</f>
        <v>5.2813255091473936E-2</v>
      </c>
      <c r="G25" cm="1">
        <f t="array" aca="1" ref="G2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78071</v>
      </c>
      <c r="H25" s="2">
        <f ca="1">Table1[[#This Row],[Fossil Fuels]]/Table1[[#This Row],[Generation]]</f>
        <v>0.86216759431045142</v>
      </c>
      <c r="I25" s="2">
        <f ca="1">Table1[[#This Row],[Fossil Fuels]]/Table1[[#This Row],[Consumption]]</f>
        <v>0.81663371722053113</v>
      </c>
      <c r="J25" cm="1">
        <f t="array" aca="1" ref="J2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11826</v>
      </c>
      <c r="K25" s="2">
        <f ca="1">Table1[[#This Row],[Renewables]]/Table1[[#This Row],[Generation]]</f>
        <v>0.13059899284389082</v>
      </c>
      <c r="L25" s="2">
        <f ca="1">Table1[[#This Row],[Renewables]]/Table1[[#This Row],[Consumption]]</f>
        <v>0.12370163492013682</v>
      </c>
      <c r="M25" cm="1">
        <f t="array" aca="1" ref="M2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5" s="2">
        <f ca="1">Table1[[#This Row],[Nuclear ]]/Table1[[#This Row],[Generation]]</f>
        <v>0</v>
      </c>
      <c r="O25" s="2">
        <f ca="1">Table1[[#This Row],[Nuclear ]]/Table1[[#This Row],[Consumption]]</f>
        <v>0</v>
      </c>
      <c r="P2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483</v>
      </c>
      <c r="Q25" s="2">
        <f ca="1">Table1[[#This Row],[Other]]/Table1[[#This Row],[Generation]]</f>
        <v>5.3339517625231913E-3</v>
      </c>
      <c r="R25" s="2">
        <f ca="1">Table1[[#This Row],[Other]]/Table1[[#This Row],[Consumption]]</f>
        <v>5.0522484074434371E-3</v>
      </c>
      <c r="S2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40998</v>
      </c>
      <c r="T25" s="2">
        <f ca="1">Table1[[#This Row],[Coal]]/Table1[[#This Row],[Generation]]</f>
        <v>0.45275642724622317</v>
      </c>
      <c r="U25" s="2">
        <f ca="1">Table1[[#This Row],[Coal]]/Table1[[#This Row],[Consumption]]</f>
        <v>0.42884488655976399</v>
      </c>
      <c r="V2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99</v>
      </c>
      <c r="W25" s="2">
        <f ca="1">Table1[[#This Row],[Petroleum liquids]]/Table1[[#This Row],[Generation]]</f>
        <v>1.0932944606413995E-3</v>
      </c>
      <c r="X25" s="2">
        <f ca="1">Table1[[#This Row],[Petroleum liquids]]/Table1[[#This Row],[Consumption]]</f>
        <v>1.0355540214014498E-3</v>
      </c>
      <c r="Y2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5" s="2">
        <f ca="1">Table1[[#This Row],[Petroleum Coke]]/Table1[[#This Row],[Generation]]</f>
        <v>0</v>
      </c>
      <c r="AA25" s="2">
        <f ca="1">Table1[[#This Row],[Petroleum Coke]]/Table1[[#This Row],[Consumption]]</f>
        <v>0</v>
      </c>
      <c r="AB2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34936</v>
      </c>
      <c r="AC25" s="2">
        <f ca="1">Table1[[#This Row],[Natural Gas]]/Table1[[#This Row],[Generation]]</f>
        <v>0.38581146744412048</v>
      </c>
      <c r="AD25" s="2">
        <f ca="1">Table1[[#This Row],[Natural Gas]]/Table1[[#This Row],[Consumption]]</f>
        <v>0.36543550799677826</v>
      </c>
      <c r="AE2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2038</v>
      </c>
      <c r="AF25" s="2">
        <f ca="1">Table1[[#This Row],[Other Gases]]/Table1[[#This Row],[Generation]]</f>
        <v>2.2506405159466385E-2</v>
      </c>
      <c r="AG25" s="2">
        <f ca="1">Table1[[#This Row],[Other Gases]]/Table1[[#This Row],[Consumption]]</f>
        <v>2.1317768642587422E-2</v>
      </c>
      <c r="AH2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336</v>
      </c>
      <c r="AI25" s="2">
        <f ca="1">Table1[[#This Row],[Hydroelectric]]/Table1[[#This Row],[Generation]]</f>
        <v>3.7105751391465678E-3</v>
      </c>
      <c r="AJ25" s="2">
        <f ca="1">Table1[[#This Row],[Hydroelectric]]/Table1[[#This Row],[Consumption]]</f>
        <v>3.5146075877867384E-3</v>
      </c>
      <c r="AK2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8864</v>
      </c>
      <c r="AL25" s="2">
        <f ca="1">Table1[[#This Row],[Wind ]]/Table1[[#This Row],[Generation]]</f>
        <v>9.7888506051771351E-2</v>
      </c>
      <c r="AM25" s="2">
        <f ca="1">Table1[[#This Row],[Wind ]]/Table1[[#This Row],[Consumption]]</f>
        <v>9.2718695411135865E-2</v>
      </c>
      <c r="AN2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384</v>
      </c>
      <c r="AO25" s="2">
        <f ca="1">Table1[[#This Row],[Biomass]]/Table1[[#This Row],[Generation]]</f>
        <v>4.2406573018817914E-3</v>
      </c>
      <c r="AP25" s="2">
        <f ca="1">Table1[[#This Row],[Biomass]]/Table1[[#This Row],[Consumption]]</f>
        <v>4.0166943860419869E-3</v>
      </c>
      <c r="AQ2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5" s="2">
        <f ca="1">Table1[[#This Row],[Geothermal]]/Table1[[#This Row],[Generation]]</f>
        <v>0</v>
      </c>
      <c r="AS25" s="2">
        <f ca="1">Table1[[#This Row],[Geothermal]]/Table1[[#This Row],[Consumption]]</f>
        <v>0</v>
      </c>
      <c r="AT2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2242</v>
      </c>
      <c r="AU25" s="2">
        <f ca="1">Table1[[#This Row],[Solar PV]]/Table1[[#This Row],[Generation]]</f>
        <v>2.4759254351091085E-2</v>
      </c>
      <c r="AV25" s="2">
        <f ca="1">Table1[[#This Row],[Solar PV]]/Table1[[#This Row],[Consumption]]</f>
        <v>2.3451637535172227E-2</v>
      </c>
      <c r="AW2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5" s="2">
        <f ca="1">Table1[[#This Row],[Solar thermal]]/Table1[[#This Row],[Generation]]</f>
        <v>0</v>
      </c>
      <c r="AY25" s="2">
        <f ca="1">Table1[[#This Row],[Solar thermal]]/Table1[[#This Row],[Consumption]]</f>
        <v>0</v>
      </c>
    </row>
    <row r="26" spans="1:51" x14ac:dyDescent="0.75">
      <c r="A26" t="s">
        <v>37</v>
      </c>
      <c r="B26" s="13" cm="1">
        <f t="array" aca="1" ref="B2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85804</v>
      </c>
      <c r="C26" s="18" cm="1">
        <f t="array" aca="1" ref="C2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114.72500000000002</v>
      </c>
      <c r="D26" s="13" cm="1">
        <f t="array" aca="1" ref="D2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139903</v>
      </c>
      <c r="E26">
        <f ca="1">Table1[[#This Row],[Consumption]]-Table1[[#This Row],[Generation]]</f>
        <v>-54099</v>
      </c>
      <c r="F26" s="14">
        <f ca="1">Table1[[#This Row],[Imports]]/Table1[[#This Row],[Consumption]]</f>
        <v>-0.63049508181436764</v>
      </c>
      <c r="G26" s="13" cm="1">
        <f t="array" aca="1" ref="G2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81204.11</v>
      </c>
      <c r="H26" s="2">
        <f ca="1">Table1[[#This Row],[Fossil Fuels]]/Table1[[#This Row],[Generation]]</f>
        <v>0.58043151326276066</v>
      </c>
      <c r="I26" s="2">
        <f ca="1">Table1[[#This Row],[Fossil Fuels]]/Table1[[#This Row],[Consumption]]</f>
        <v>0.9463907277050021</v>
      </c>
      <c r="J26" cm="1">
        <f t="array" aca="1" ref="J2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13116</v>
      </c>
      <c r="K26" s="2">
        <f ca="1">Table1[[#This Row],[Renewables]]/Table1[[#This Row],[Generation]]</f>
        <v>9.3750670107145662E-2</v>
      </c>
      <c r="L26" s="2">
        <f ca="1">Table1[[#This Row],[Renewables]]/Table1[[#This Row],[Consumption]]</f>
        <v>0.15286000652650225</v>
      </c>
      <c r="M26" cm="1">
        <f t="array" aca="1" ref="M2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45581</v>
      </c>
      <c r="N26" s="2">
        <f ca="1">Table1[[#This Row],[Nuclear ]]/Table1[[#This Row],[Generation]]</f>
        <v>0.32580430727003712</v>
      </c>
      <c r="O26" s="2">
        <f ca="1">Table1[[#This Row],[Nuclear ]]/Table1[[#This Row],[Consumption]]</f>
        <v>0.53122232063773256</v>
      </c>
      <c r="P2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6" s="2">
        <f ca="1">Table1[[#This Row],[Other]]/Table1[[#This Row],[Generation]]</f>
        <v>0</v>
      </c>
      <c r="R26" s="2">
        <f ca="1">Table1[[#This Row],[Other]]/Table1[[#This Row],[Consumption]]</f>
        <v>0</v>
      </c>
      <c r="S2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19157</v>
      </c>
      <c r="T26" s="2">
        <f ca="1">Table1[[#This Row],[Coal]]/Table1[[#This Row],[Generation]]</f>
        <v>0.13693058762142341</v>
      </c>
      <c r="U26" s="2">
        <f ca="1">Table1[[#This Row],[Coal]]/Table1[[#This Row],[Consumption]]</f>
        <v>0.22326464966668222</v>
      </c>
      <c r="V2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v>
      </c>
      <c r="W26" s="2">
        <f ca="1">Table1[[#This Row],[Petroleum liquids]]/Table1[[#This Row],[Generation]]</f>
        <v>8.5773714645146995E-5</v>
      </c>
      <c r="X26" s="2">
        <f ca="1">Table1[[#This Row],[Petroleum liquids]]/Table1[[#This Row],[Consumption]]</f>
        <v>1.3985361987786118E-4</v>
      </c>
      <c r="Y2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6" s="2">
        <f ca="1">Table1[[#This Row],[Petroleum Coke]]/Table1[[#This Row],[Generation]]</f>
        <v>0</v>
      </c>
      <c r="AA26" s="2">
        <f ca="1">Table1[[#This Row],[Petroleum Coke]]/Table1[[#This Row],[Consumption]]</f>
        <v>0</v>
      </c>
      <c r="AB2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62035</v>
      </c>
      <c r="AC26" s="2">
        <f ca="1">Table1[[#This Row],[Natural Gas]]/Table1[[#This Row],[Generation]]</f>
        <v>0.44341436566764114</v>
      </c>
      <c r="AD26" s="2">
        <f ca="1">Table1[[#This Row],[Natural Gas]]/Table1[[#This Row],[Consumption]]</f>
        <v>0.72298494242692646</v>
      </c>
      <c r="AE2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0.11</v>
      </c>
      <c r="AF26" s="2">
        <f ca="1">Table1[[#This Row],[Other Gases]]/Table1[[#This Row],[Generation]]</f>
        <v>7.8625905091384743E-7</v>
      </c>
      <c r="AG26" s="2">
        <f ca="1">Table1[[#This Row],[Other Gases]]/Table1[[#This Row],[Consumption]]</f>
        <v>1.2819915155470607E-6</v>
      </c>
      <c r="AH2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10073</v>
      </c>
      <c r="AI26" s="2">
        <f ca="1">Table1[[#This Row],[Hydroelectric]]/Table1[[#This Row],[Generation]]</f>
        <v>7.1999885635047139E-2</v>
      </c>
      <c r="AJ26" s="2">
        <f ca="1">Table1[[#This Row],[Hydroelectric]]/Table1[[#This Row],[Consumption]]</f>
        <v>0.1173954594191413</v>
      </c>
      <c r="AK2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6" s="2">
        <f ca="1">Table1[[#This Row],[Wind ]]/Table1[[#This Row],[Generation]]</f>
        <v>0</v>
      </c>
      <c r="AM26" s="2">
        <f ca="1">Table1[[#This Row],[Wind ]]/Table1[[#This Row],[Consumption]]</f>
        <v>0</v>
      </c>
      <c r="AN2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3043</v>
      </c>
      <c r="AO26" s="2">
        <f ca="1">Table1[[#This Row],[Biomass]]/Table1[[#This Row],[Generation]]</f>
        <v>2.1750784472098526E-2</v>
      </c>
      <c r="AP26" s="2">
        <f ca="1">Table1[[#This Row],[Biomass]]/Table1[[#This Row],[Consumption]]</f>
        <v>3.5464547107360959E-2</v>
      </c>
      <c r="AQ2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6" s="2">
        <f ca="1">Table1[[#This Row],[Geothermal]]/Table1[[#This Row],[Generation]]</f>
        <v>0</v>
      </c>
      <c r="AS26" s="2">
        <f ca="1">Table1[[#This Row],[Geothermal]]/Table1[[#This Row],[Consumption]]</f>
        <v>0</v>
      </c>
      <c r="AT2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26" s="2">
        <f ca="1">Table1[[#This Row],[Solar PV]]/Table1[[#This Row],[Generation]]</f>
        <v>0</v>
      </c>
      <c r="AV26" s="2">
        <f ca="1">Table1[[#This Row],[Solar PV]]/Table1[[#This Row],[Consumption]]</f>
        <v>0</v>
      </c>
      <c r="AW2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6" s="2">
        <f ca="1">Table1[[#This Row],[Solar thermal]]/Table1[[#This Row],[Generation]]</f>
        <v>0</v>
      </c>
      <c r="AY26" s="2">
        <f ca="1">Table1[[#This Row],[Solar thermal]]/Table1[[#This Row],[Consumption]]</f>
        <v>0</v>
      </c>
    </row>
    <row r="27" spans="1:51" x14ac:dyDescent="0.75">
      <c r="A27" t="s">
        <v>44</v>
      </c>
      <c r="B27" s="13" cm="1">
        <f t="array" aca="1" ref="B2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140954</v>
      </c>
      <c r="C27" s="17" cm="1">
        <f t="array" aca="1" ref="C2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112.89999999999999</v>
      </c>
      <c r="D27" cm="1">
        <f t="array" aca="1" ref="D2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132977</v>
      </c>
      <c r="E27">
        <f ca="1">Table1[[#This Row],[Consumption]]-Table1[[#This Row],[Generation]]</f>
        <v>7977</v>
      </c>
      <c r="F27" s="14">
        <f ca="1">Table1[[#This Row],[Imports]]/Table1[[#This Row],[Consumption]]</f>
        <v>5.6592931027143606E-2</v>
      </c>
      <c r="G27" cm="1">
        <f t="array" aca="1" ref="G2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79055.22</v>
      </c>
      <c r="H27" s="2">
        <f ca="1">Table1[[#This Row],[Fossil Fuels]]/Table1[[#This Row],[Generation]]</f>
        <v>0.59450295915835072</v>
      </c>
      <c r="I27" s="2">
        <f ca="1">Table1[[#This Row],[Fossil Fuels]]/Table1[[#This Row],[Consumption]]</f>
        <v>0.56085829419526934</v>
      </c>
      <c r="J27" cm="1">
        <f t="array" aca="1" ref="J2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16774</v>
      </c>
      <c r="K27" s="2">
        <f ca="1">Table1[[#This Row],[Renewables]]/Table1[[#This Row],[Generation]]</f>
        <v>0.12614211480180784</v>
      </c>
      <c r="L27" s="2">
        <f ca="1">Table1[[#This Row],[Renewables]]/Table1[[#This Row],[Consumption]]</f>
        <v>0.11900336279921109</v>
      </c>
      <c r="M27" cm="1">
        <f t="array" aca="1" ref="M2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37679</v>
      </c>
      <c r="N27" s="2">
        <f ca="1">Table1[[#This Row],[Nuclear ]]/Table1[[#This Row],[Generation]]</f>
        <v>0.28334975221278869</v>
      </c>
      <c r="O27" s="2">
        <f ca="1">Table1[[#This Row],[Nuclear ]]/Table1[[#This Row],[Consumption]]</f>
        <v>0.26731415922925211</v>
      </c>
      <c r="P2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86</v>
      </c>
      <c r="Q27" s="2">
        <f ca="1">Table1[[#This Row],[Other]]/Table1[[#This Row],[Generation]]</f>
        <v>6.4672838159982558E-4</v>
      </c>
      <c r="R27" s="2">
        <f ca="1">Table1[[#This Row],[Other]]/Table1[[#This Row],[Consumption]]</f>
        <v>6.1012812690665037E-4</v>
      </c>
      <c r="S2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16794</v>
      </c>
      <c r="T27" s="2">
        <f ca="1">Table1[[#This Row],[Coal]]/Table1[[#This Row],[Generation]]</f>
        <v>0.1262925167510171</v>
      </c>
      <c r="U27" s="2">
        <f ca="1">Table1[[#This Row],[Coal]]/Table1[[#This Row],[Consumption]]</f>
        <v>0.1191452530612824</v>
      </c>
      <c r="V2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122</v>
      </c>
      <c r="W27" s="2">
        <f ca="1">Table1[[#This Row],[Petroleum liquids]]/Table1[[#This Row],[Generation]]</f>
        <v>9.1745189017649665E-4</v>
      </c>
      <c r="X27" s="2">
        <f ca="1">Table1[[#This Row],[Petroleum liquids]]/Table1[[#This Row],[Consumption]]</f>
        <v>8.6553059863501568E-4</v>
      </c>
      <c r="Y2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0.22</v>
      </c>
      <c r="Z27" s="2">
        <f ca="1">Table1[[#This Row],[Petroleum Coke]]/Table1[[#This Row],[Generation]]</f>
        <v>1.6544214413018793E-6</v>
      </c>
      <c r="AA27" s="2">
        <f ca="1">Table1[[#This Row],[Petroleum Coke]]/Table1[[#This Row],[Consumption]]</f>
        <v>1.5607928827844545E-6</v>
      </c>
      <c r="AB2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62139</v>
      </c>
      <c r="AC27" s="2">
        <f ca="1">Table1[[#This Row],[Natural Gas]]/Table1[[#This Row],[Generation]]</f>
        <v>0.46729133609571583</v>
      </c>
      <c r="AD27" s="2">
        <f ca="1">Table1[[#This Row],[Natural Gas]]/Table1[[#This Row],[Consumption]]</f>
        <v>0.44084594974246916</v>
      </c>
      <c r="AE2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7" s="2">
        <f ca="1">Table1[[#This Row],[Other Gases]]/Table1[[#This Row],[Generation]]</f>
        <v>0</v>
      </c>
      <c r="AG27" s="2">
        <f ca="1">Table1[[#This Row],[Other Gases]]/Table1[[#This Row],[Consumption]]</f>
        <v>0</v>
      </c>
      <c r="AH2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3477</v>
      </c>
      <c r="AI27" s="2">
        <f ca="1">Table1[[#This Row],[Hydroelectric]]/Table1[[#This Row],[Generation]]</f>
        <v>2.6147378870030154E-2</v>
      </c>
      <c r="AJ27" s="2">
        <f ca="1">Table1[[#This Row],[Hydroelectric]]/Table1[[#This Row],[Consumption]]</f>
        <v>2.4667622061097946E-2</v>
      </c>
      <c r="AK2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7" s="2">
        <f ca="1">Table1[[#This Row],[Wind ]]/Table1[[#This Row],[Generation]]</f>
        <v>0</v>
      </c>
      <c r="AM27" s="2">
        <f ca="1">Table1[[#This Row],[Wind ]]/Table1[[#This Row],[Consumption]]</f>
        <v>0</v>
      </c>
      <c r="AN2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5218</v>
      </c>
      <c r="AO27" s="2">
        <f ca="1">Table1[[#This Row],[Biomass]]/Table1[[#This Row],[Generation]]</f>
        <v>3.9239868548696391E-2</v>
      </c>
      <c r="AP27" s="2">
        <f ca="1">Table1[[#This Row],[Biomass]]/Table1[[#This Row],[Consumption]]</f>
        <v>3.7019169374405837E-2</v>
      </c>
      <c r="AQ2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7" s="2">
        <f ca="1">Table1[[#This Row],[Geothermal]]/Table1[[#This Row],[Generation]]</f>
        <v>0</v>
      </c>
      <c r="AS27" s="2">
        <f ca="1">Table1[[#This Row],[Geothermal]]/Table1[[#This Row],[Consumption]]</f>
        <v>0</v>
      </c>
      <c r="AT2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8079</v>
      </c>
      <c r="AU27" s="2">
        <f ca="1">Table1[[#This Row],[Solar PV]]/Table1[[#This Row],[Generation]]</f>
        <v>6.0754867383081286E-2</v>
      </c>
      <c r="AV27" s="2">
        <f ca="1">Table1[[#This Row],[Solar PV]]/Table1[[#This Row],[Consumption]]</f>
        <v>5.7316571363707311E-2</v>
      </c>
      <c r="AW2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7" s="2">
        <f ca="1">Table1[[#This Row],[Solar thermal]]/Table1[[#This Row],[Generation]]</f>
        <v>0</v>
      </c>
      <c r="AY27" s="2">
        <f ca="1">Table1[[#This Row],[Solar thermal]]/Table1[[#This Row],[Consumption]]</f>
        <v>0</v>
      </c>
    </row>
    <row r="28" spans="1:51" x14ac:dyDescent="0.75">
      <c r="A28" t="s">
        <v>67</v>
      </c>
      <c r="B28" s="13" cm="1">
        <f t="array" aca="1" ref="B2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147131</v>
      </c>
      <c r="C28" s="17" cm="1">
        <f t="array" aca="1" ref="C2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111.05</v>
      </c>
      <c r="D28" cm="1">
        <f t="array" aca="1" ref="D2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131715</v>
      </c>
      <c r="E28">
        <f ca="1">Table1[[#This Row],[Consumption]]-Table1[[#This Row],[Generation]]</f>
        <v>15416</v>
      </c>
      <c r="F28" s="14">
        <f ca="1">Table1[[#This Row],[Imports]]/Table1[[#This Row],[Consumption]]</f>
        <v>0.10477737526422032</v>
      </c>
      <c r="G28" cm="1">
        <f t="array" aca="1" ref="G2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109601.2</v>
      </c>
      <c r="H28" s="2">
        <f ca="1">Table1[[#This Row],[Fossil Fuels]]/Table1[[#This Row],[Generation]]</f>
        <v>0.83210871958395016</v>
      </c>
      <c r="I28" s="2">
        <f ca="1">Table1[[#This Row],[Fossil Fuels]]/Table1[[#This Row],[Consumption]]</f>
        <v>0.74492255201147273</v>
      </c>
      <c r="J28" cm="1">
        <f t="array" aca="1" ref="J2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5351</v>
      </c>
      <c r="K28" s="2">
        <f ca="1">Table1[[#This Row],[Renewables]]/Table1[[#This Row],[Generation]]</f>
        <v>4.0625593136696656E-2</v>
      </c>
      <c r="L28" s="2">
        <f ca="1">Table1[[#This Row],[Renewables]]/Table1[[#This Row],[Consumption]]</f>
        <v>3.6368950119281457E-2</v>
      </c>
      <c r="M28" cm="1">
        <f t="array" aca="1" ref="M2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16207</v>
      </c>
      <c r="N28" s="2">
        <f ca="1">Table1[[#This Row],[Nuclear ]]/Table1[[#This Row],[Generation]]</f>
        <v>0.1230459704665376</v>
      </c>
      <c r="O28" s="2">
        <f ca="1">Table1[[#This Row],[Nuclear ]]/Table1[[#This Row],[Consumption]]</f>
        <v>0.11015353664421502</v>
      </c>
      <c r="P28"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7.76</v>
      </c>
      <c r="Q28" s="2">
        <f ca="1">Table1[[#This Row],[Other]]/Table1[[#This Row],[Generation]]</f>
        <v>5.89150818054132E-5</v>
      </c>
      <c r="R28" s="2">
        <f ca="1">Table1[[#This Row],[Other]]/Table1[[#This Row],[Consumption]]</f>
        <v>5.2742114170365183E-5</v>
      </c>
      <c r="S2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31479</v>
      </c>
      <c r="T28" s="2">
        <f ca="1">Table1[[#This Row],[Coal]]/Table1[[#This Row],[Generation]]</f>
        <v>0.23899328094750028</v>
      </c>
      <c r="U28" s="2">
        <f ca="1">Table1[[#This Row],[Coal]]/Table1[[#This Row],[Consumption]]</f>
        <v>0.21395219226403681</v>
      </c>
      <c r="V2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122</v>
      </c>
      <c r="W28" s="2">
        <f ca="1">Table1[[#This Row],[Petroleum liquids]]/Table1[[#This Row],[Generation]]</f>
        <v>9.2624226549747565E-4</v>
      </c>
      <c r="X28" s="2">
        <f ca="1">Table1[[#This Row],[Petroleum liquids]]/Table1[[#This Row],[Consumption]]</f>
        <v>8.2919303205986506E-4</v>
      </c>
      <c r="Y2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142.19999999999999</v>
      </c>
      <c r="Z28" s="2">
        <f ca="1">Table1[[#This Row],[Petroleum Coke]]/Table1[[#This Row],[Generation]]</f>
        <v>1.0796036897847625E-3</v>
      </c>
      <c r="AA28" s="2">
        <f ca="1">Table1[[#This Row],[Petroleum Coke]]/Table1[[#This Row],[Consumption]]</f>
        <v>9.6648564884354747E-4</v>
      </c>
      <c r="AB2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77244</v>
      </c>
      <c r="AC28" s="2">
        <f ca="1">Table1[[#This Row],[Natural Gas]]/Table1[[#This Row],[Generation]]</f>
        <v>0.58644801275481151</v>
      </c>
      <c r="AD28" s="2">
        <f ca="1">Table1[[#This Row],[Natural Gas]]/Table1[[#This Row],[Consumption]]</f>
        <v>0.52500152924944432</v>
      </c>
      <c r="AE2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614</v>
      </c>
      <c r="AF28" s="2">
        <f ca="1">Table1[[#This Row],[Other Gases]]/Table1[[#This Row],[Generation]]</f>
        <v>4.6615799263561479E-3</v>
      </c>
      <c r="AG28" s="2">
        <f ca="1">Table1[[#This Row],[Other Gases]]/Table1[[#This Row],[Consumption]]</f>
        <v>4.1731518170881731E-3</v>
      </c>
      <c r="AH2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475</v>
      </c>
      <c r="AI28" s="2">
        <f ca="1">Table1[[#This Row],[Hydroelectric]]/Table1[[#This Row],[Generation]]</f>
        <v>3.6062711156664008E-3</v>
      </c>
      <c r="AJ28" s="2">
        <f ca="1">Table1[[#This Row],[Hydroelectric]]/Table1[[#This Row],[Consumption]]</f>
        <v>3.2284154936757042E-3</v>
      </c>
      <c r="AK2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2824</v>
      </c>
      <c r="AL28" s="2">
        <f ca="1">Table1[[#This Row],[Wind ]]/Table1[[#This Row],[Generation]]</f>
        <v>2.1440230801351403E-2</v>
      </c>
      <c r="AM28" s="2">
        <f ca="1">Table1[[#This Row],[Wind ]]/Table1[[#This Row],[Consumption]]</f>
        <v>1.919377969292671E-2</v>
      </c>
      <c r="AN2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305</v>
      </c>
      <c r="AO28" s="2">
        <f ca="1">Table1[[#This Row],[Biomass]]/Table1[[#This Row],[Generation]]</f>
        <v>2.315605663743689E-3</v>
      </c>
      <c r="AP28" s="2">
        <f ca="1">Table1[[#This Row],[Biomass]]/Table1[[#This Row],[Consumption]]</f>
        <v>2.0729825801496624E-3</v>
      </c>
      <c r="AQ2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8" s="2">
        <f ca="1">Table1[[#This Row],[Geothermal]]/Table1[[#This Row],[Generation]]</f>
        <v>0</v>
      </c>
      <c r="AS28" s="2">
        <f ca="1">Table1[[#This Row],[Geothermal]]/Table1[[#This Row],[Consumption]]</f>
        <v>0</v>
      </c>
      <c r="AT2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1747</v>
      </c>
      <c r="AU28" s="2">
        <f ca="1">Table1[[#This Row],[Solar PV]]/Table1[[#This Row],[Generation]]</f>
        <v>1.3263485555935163E-2</v>
      </c>
      <c r="AV28" s="2">
        <f ca="1">Table1[[#This Row],[Solar PV]]/Table1[[#This Row],[Consumption]]</f>
        <v>1.1873772352529378E-2</v>
      </c>
      <c r="AW2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8" s="2">
        <f ca="1">Table1[[#This Row],[Solar thermal]]/Table1[[#This Row],[Generation]]</f>
        <v>0</v>
      </c>
      <c r="AY28" s="2">
        <f ca="1">Table1[[#This Row],[Solar thermal]]/Table1[[#This Row],[Consumption]]</f>
        <v>0</v>
      </c>
    </row>
    <row r="29" spans="1:51" x14ac:dyDescent="0.75">
      <c r="A29" t="s">
        <v>50</v>
      </c>
      <c r="B29" s="13" cm="1">
        <f t="array" aca="1" ref="B2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41412</v>
      </c>
      <c r="C29" s="17" cm="1">
        <f t="array" aca="1" ref="C2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111.02499999999999</v>
      </c>
      <c r="D29" cm="1">
        <f t="array" aca="1" ref="D2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59163</v>
      </c>
      <c r="E29">
        <f ca="1">Table1[[#This Row],[Consumption]]-Table1[[#This Row],[Generation]]</f>
        <v>-17751</v>
      </c>
      <c r="F29" s="14">
        <f ca="1">Table1[[#This Row],[Imports]]/Table1[[#This Row],[Consumption]]</f>
        <v>-0.42864387134164011</v>
      </c>
      <c r="G29" cm="1">
        <f t="array" aca="1" ref="G2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21213</v>
      </c>
      <c r="H29" s="2">
        <f ca="1">Table1[[#This Row],[Fossil Fuels]]/Table1[[#This Row],[Generation]]</f>
        <v>0.35855179757618783</v>
      </c>
      <c r="I29" s="2">
        <f ca="1">Table1[[#This Row],[Fossil Fuels]]/Table1[[#This Row],[Consumption]]</f>
        <v>0.51224282816574906</v>
      </c>
      <c r="J29" cm="1">
        <f t="array" aca="1" ref="J2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27615.5</v>
      </c>
      <c r="K29" s="2">
        <f ca="1">Table1[[#This Row],[Renewables]]/Table1[[#This Row],[Generation]]</f>
        <v>0.46676977164782041</v>
      </c>
      <c r="L29" s="2">
        <f ca="1">Table1[[#This Row],[Renewables]]/Table1[[#This Row],[Consumption]]</f>
        <v>0.66684777359219549</v>
      </c>
      <c r="M29" cm="1">
        <f t="array" aca="1" ref="M2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10301</v>
      </c>
      <c r="N29" s="2">
        <f ca="1">Table1[[#This Row],[Nuclear ]]/Table1[[#This Row],[Generation]]</f>
        <v>0.17411219850244242</v>
      </c>
      <c r="O29" s="2">
        <f ca="1">Table1[[#This Row],[Nuclear ]]/Table1[[#This Row],[Consumption]]</f>
        <v>0.24874432531633342</v>
      </c>
      <c r="P2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3.13</v>
      </c>
      <c r="Q29" s="2">
        <f ca="1">Table1[[#This Row],[Other]]/Table1[[#This Row],[Generation]]</f>
        <v>5.290468705102851E-5</v>
      </c>
      <c r="R29" s="2">
        <f ca="1">Table1[[#This Row],[Other]]/Table1[[#This Row],[Consumption]]</f>
        <v>7.5581956920699317E-5</v>
      </c>
      <c r="S2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16291</v>
      </c>
      <c r="T29" s="2">
        <f ca="1">Table1[[#This Row],[Coal]]/Table1[[#This Row],[Generation]]</f>
        <v>0.27535790950425099</v>
      </c>
      <c r="U29" s="2">
        <f ca="1">Table1[[#This Row],[Coal]]/Table1[[#This Row],[Consumption]]</f>
        <v>0.39338838983869412</v>
      </c>
      <c r="V2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58</v>
      </c>
      <c r="W29" s="2">
        <f ca="1">Table1[[#This Row],[Petroleum liquids]]/Table1[[#This Row],[Generation]]</f>
        <v>9.8034244375707789E-4</v>
      </c>
      <c r="X29" s="2">
        <f ca="1">Table1[[#This Row],[Petroleum liquids]]/Table1[[#This Row],[Consumption]]</f>
        <v>1.4005602240896359E-3</v>
      </c>
      <c r="Y2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9" s="2">
        <f ca="1">Table1[[#This Row],[Petroleum Coke]]/Table1[[#This Row],[Generation]]</f>
        <v>0</v>
      </c>
      <c r="AA29" s="2">
        <f ca="1">Table1[[#This Row],[Petroleum Coke]]/Table1[[#This Row],[Consumption]]</f>
        <v>0</v>
      </c>
      <c r="AB2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4864</v>
      </c>
      <c r="AC29" s="2">
        <f ca="1">Table1[[#This Row],[Natural Gas]]/Table1[[#This Row],[Generation]]</f>
        <v>8.2213545628179771E-2</v>
      </c>
      <c r="AD29" s="2">
        <f ca="1">Table1[[#This Row],[Natural Gas]]/Table1[[#This Row],[Consumption]]</f>
        <v>0.11745387810296533</v>
      </c>
      <c r="AE2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9" s="2">
        <f ca="1">Table1[[#This Row],[Other Gases]]/Table1[[#This Row],[Generation]]</f>
        <v>0</v>
      </c>
      <c r="AG29" s="2">
        <f ca="1">Table1[[#This Row],[Other Gases]]/Table1[[#This Row],[Consumption]]</f>
        <v>0</v>
      </c>
      <c r="AH2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14.5</v>
      </c>
      <c r="AI29" s="2">
        <f ca="1">Table1[[#This Row],[Hydroelectric]]/Table1[[#This Row],[Generation]]</f>
        <v>2.4508561093926947E-4</v>
      </c>
      <c r="AJ29" s="2">
        <f ca="1">Table1[[#This Row],[Hydroelectric]]/Table1[[#This Row],[Consumption]]</f>
        <v>3.5014005602240897E-4</v>
      </c>
      <c r="AK2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27356</v>
      </c>
      <c r="AL29" s="2">
        <f ca="1">Table1[[#This Row],[Wind ]]/Table1[[#This Row],[Generation]]</f>
        <v>0.46238358433480387</v>
      </c>
      <c r="AM29" s="2">
        <f ca="1">Table1[[#This Row],[Wind ]]/Table1[[#This Row],[Consumption]]</f>
        <v>0.66058147396889788</v>
      </c>
      <c r="AN2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40</v>
      </c>
      <c r="AO29" s="2">
        <f ca="1">Table1[[#This Row],[Biomass]]/Table1[[#This Row],[Generation]]</f>
        <v>6.7609823707384686E-4</v>
      </c>
      <c r="AP29" s="2">
        <f ca="1">Table1[[#This Row],[Biomass]]/Table1[[#This Row],[Consumption]]</f>
        <v>9.6590360282043848E-4</v>
      </c>
      <c r="AQ2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9" s="2">
        <f ca="1">Table1[[#This Row],[Geothermal]]/Table1[[#This Row],[Generation]]</f>
        <v>0</v>
      </c>
      <c r="AS29" s="2">
        <f ca="1">Table1[[#This Row],[Geothermal]]/Table1[[#This Row],[Consumption]]</f>
        <v>0</v>
      </c>
      <c r="AT2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205</v>
      </c>
      <c r="AU29" s="2">
        <f ca="1">Table1[[#This Row],[Solar PV]]/Table1[[#This Row],[Generation]]</f>
        <v>3.4650034650034649E-3</v>
      </c>
      <c r="AV29" s="2">
        <f ca="1">Table1[[#This Row],[Solar PV]]/Table1[[#This Row],[Consumption]]</f>
        <v>4.9502559644547476E-3</v>
      </c>
      <c r="AW2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9" s="2">
        <f ca="1">Table1[[#This Row],[Solar thermal]]/Table1[[#This Row],[Generation]]</f>
        <v>0</v>
      </c>
      <c r="AY29" s="2">
        <f ca="1">Table1[[#This Row],[Solar thermal]]/Table1[[#This Row],[Consumption]]</f>
        <v>0</v>
      </c>
    </row>
    <row r="30" spans="1:51" x14ac:dyDescent="0.75">
      <c r="A30" t="s">
        <v>56</v>
      </c>
      <c r="B30" s="13" cm="1">
        <f t="array" aca="1" ref="B3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49603</v>
      </c>
      <c r="C30" s="17" cm="1">
        <f t="array" aca="1" ref="C3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110.97500000000001</v>
      </c>
      <c r="D30" cm="1">
        <f t="array" aca="1" ref="D3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73481</v>
      </c>
      <c r="E30">
        <f ca="1">Table1[[#This Row],[Consumption]]-Table1[[#This Row],[Generation]]</f>
        <v>-23878</v>
      </c>
      <c r="F30" s="14">
        <f ca="1">Table1[[#This Row],[Imports]]/Table1[[#This Row],[Consumption]]</f>
        <v>-0.48138217446525411</v>
      </c>
      <c r="G30" cm="1">
        <f t="array" aca="1" ref="G3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59792.15</v>
      </c>
      <c r="H30" s="2">
        <f ca="1">Table1[[#This Row],[Fossil Fuels]]/Table1[[#This Row],[Generation]]</f>
        <v>0.81370898599638009</v>
      </c>
      <c r="I30" s="2">
        <f ca="1">Table1[[#This Row],[Fossil Fuels]]/Table1[[#This Row],[Consumption]]</f>
        <v>1.2054139870572345</v>
      </c>
      <c r="J30" cm="1">
        <f t="array" aca="1" ref="J3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1945</v>
      </c>
      <c r="K30" s="2">
        <f ca="1">Table1[[#This Row],[Renewables]]/Table1[[#This Row],[Generation]]</f>
        <v>2.6469427471046938E-2</v>
      </c>
      <c r="L30" s="2">
        <f ca="1">Table1[[#This Row],[Renewables]]/Table1[[#This Row],[Consumption]]</f>
        <v>3.9211338023909845E-2</v>
      </c>
      <c r="M30" cm="1">
        <f t="array" aca="1" ref="M3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11750</v>
      </c>
      <c r="N30" s="2">
        <f ca="1">Table1[[#This Row],[Nuclear ]]/Table1[[#This Row],[Generation]]</f>
        <v>0.15990528163743009</v>
      </c>
      <c r="O30" s="2">
        <f ca="1">Table1[[#This Row],[Nuclear ]]/Table1[[#This Row],[Consumption]]</f>
        <v>0.23688083382053504</v>
      </c>
      <c r="P3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0" s="2">
        <f ca="1">Table1[[#This Row],[Other]]/Table1[[#This Row],[Generation]]</f>
        <v>0</v>
      </c>
      <c r="R30" s="2">
        <f ca="1">Table1[[#This Row],[Other]]/Table1[[#This Row],[Consumption]]</f>
        <v>0</v>
      </c>
      <c r="S3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4039</v>
      </c>
      <c r="T30" s="2">
        <f ca="1">Table1[[#This Row],[Coal]]/Table1[[#This Row],[Generation]]</f>
        <v>5.4966590002857883E-2</v>
      </c>
      <c r="U30" s="2">
        <f ca="1">Table1[[#This Row],[Coal]]/Table1[[#This Row],[Consumption]]</f>
        <v>8.1426526621373702E-2</v>
      </c>
      <c r="V3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8.1499999999999986</v>
      </c>
      <c r="W30" s="2">
        <f ca="1">Table1[[#This Row],[Petroleum liquids]]/Table1[[#This Row],[Generation]]</f>
        <v>1.1091302513574936E-4</v>
      </c>
      <c r="X30" s="2">
        <f ca="1">Table1[[#This Row],[Petroleum liquids]]/Table1[[#This Row],[Consumption]]</f>
        <v>1.6430457835211578E-4</v>
      </c>
      <c r="Y3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0" s="2">
        <f ca="1">Table1[[#This Row],[Petroleum Coke]]/Table1[[#This Row],[Generation]]</f>
        <v>0</v>
      </c>
      <c r="AA30" s="2">
        <f ca="1">Table1[[#This Row],[Petroleum Coke]]/Table1[[#This Row],[Consumption]]</f>
        <v>0</v>
      </c>
      <c r="AB3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55745</v>
      </c>
      <c r="AC30" s="2">
        <f ca="1">Table1[[#This Row],[Natural Gas]]/Table1[[#This Row],[Generation]]</f>
        <v>0.75863148296838634</v>
      </c>
      <c r="AD30" s="2">
        <f ca="1">Table1[[#This Row],[Natural Gas]]/Table1[[#This Row],[Consumption]]</f>
        <v>1.1238231558575087</v>
      </c>
      <c r="AE3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0" s="2">
        <f ca="1">Table1[[#This Row],[Other Gases]]/Table1[[#This Row],[Generation]]</f>
        <v>0</v>
      </c>
      <c r="AG30" s="2">
        <f ca="1">Table1[[#This Row],[Other Gases]]/Table1[[#This Row],[Consumption]]</f>
        <v>0</v>
      </c>
      <c r="AH3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30" s="2">
        <f ca="1">Table1[[#This Row],[Hydroelectric]]/Table1[[#This Row],[Generation]]</f>
        <v>0</v>
      </c>
      <c r="AJ30" s="2">
        <f ca="1">Table1[[#This Row],[Hydroelectric]]/Table1[[#This Row],[Consumption]]</f>
        <v>0</v>
      </c>
      <c r="AK3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30" s="2">
        <f ca="1">Table1[[#This Row],[Wind ]]/Table1[[#This Row],[Generation]]</f>
        <v>0</v>
      </c>
      <c r="AM30" s="2">
        <f ca="1">Table1[[#This Row],[Wind ]]/Table1[[#This Row],[Consumption]]</f>
        <v>0</v>
      </c>
      <c r="AN3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1286</v>
      </c>
      <c r="AO30" s="2">
        <f ca="1">Table1[[#This Row],[Biomass]]/Table1[[#This Row],[Generation]]</f>
        <v>1.7501122739211498E-2</v>
      </c>
      <c r="AP30" s="2">
        <f ca="1">Table1[[#This Row],[Biomass]]/Table1[[#This Row],[Consumption]]</f>
        <v>2.5925851258996432E-2</v>
      </c>
      <c r="AQ3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0" s="2">
        <f ca="1">Table1[[#This Row],[Geothermal]]/Table1[[#This Row],[Generation]]</f>
        <v>0</v>
      </c>
      <c r="AS30" s="2">
        <f ca="1">Table1[[#This Row],[Geothermal]]/Table1[[#This Row],[Consumption]]</f>
        <v>0</v>
      </c>
      <c r="AT3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659</v>
      </c>
      <c r="AU30" s="2">
        <f ca="1">Table1[[#This Row],[Solar PV]]/Table1[[#This Row],[Generation]]</f>
        <v>8.9683047318354411E-3</v>
      </c>
      <c r="AV30" s="2">
        <f ca="1">Table1[[#This Row],[Solar PV]]/Table1[[#This Row],[Consumption]]</f>
        <v>1.3285486764913413E-2</v>
      </c>
      <c r="AW3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0" s="2">
        <f ca="1">Table1[[#This Row],[Solar thermal]]/Table1[[#This Row],[Generation]]</f>
        <v>0</v>
      </c>
      <c r="AY30" s="2">
        <f ca="1">Table1[[#This Row],[Solar thermal]]/Table1[[#This Row],[Consumption]]</f>
        <v>0</v>
      </c>
    </row>
    <row r="31" spans="1:51" x14ac:dyDescent="0.75">
      <c r="A31" t="s">
        <v>57</v>
      </c>
      <c r="B31" s="13" cm="1">
        <f t="array" aca="1" ref="B3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76901</v>
      </c>
      <c r="C31" s="17" cm="1">
        <f t="array" aca="1" ref="C3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109.05833333333334</v>
      </c>
      <c r="D31" cm="1">
        <f t="array" aca="1" ref="D3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67437</v>
      </c>
      <c r="E31">
        <f ca="1">Table1[[#This Row],[Consumption]]-Table1[[#This Row],[Generation]]</f>
        <v>9464</v>
      </c>
      <c r="F31" s="14">
        <f ca="1">Table1[[#This Row],[Imports]]/Table1[[#This Row],[Consumption]]</f>
        <v>0.12306732032093211</v>
      </c>
      <c r="G31" cm="1">
        <f t="array" aca="1" ref="G3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49075</v>
      </c>
      <c r="H31" s="2">
        <f ca="1">Table1[[#This Row],[Fossil Fuels]]/Table1[[#This Row],[Generation]]</f>
        <v>0.72771623885997305</v>
      </c>
      <c r="I31" s="2">
        <f ca="1">Table1[[#This Row],[Fossil Fuels]]/Table1[[#This Row],[Consumption]]</f>
        <v>0.63815815138944876</v>
      </c>
      <c r="J31" cm="1">
        <f t="array" aca="1" ref="J3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9078</v>
      </c>
      <c r="K31" s="2">
        <f ca="1">Table1[[#This Row],[Renewables]]/Table1[[#This Row],[Generation]]</f>
        <v>0.13461452911606389</v>
      </c>
      <c r="L31" s="2">
        <f ca="1">Table1[[#This Row],[Renewables]]/Table1[[#This Row],[Consumption]]</f>
        <v>0.11804787974148581</v>
      </c>
      <c r="M31" cm="1">
        <f t="array" aca="1" ref="M3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9181</v>
      </c>
      <c r="N31" s="2">
        <f ca="1">Table1[[#This Row],[Nuclear ]]/Table1[[#This Row],[Generation]]</f>
        <v>0.1361418805700135</v>
      </c>
      <c r="O31" s="2">
        <f ca="1">Table1[[#This Row],[Nuclear ]]/Table1[[#This Row],[Consumption]]</f>
        <v>0.11938726414480956</v>
      </c>
      <c r="P3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1" s="2">
        <f ca="1">Table1[[#This Row],[Other]]/Table1[[#This Row],[Generation]]</f>
        <v>0</v>
      </c>
      <c r="R31" s="2">
        <f ca="1">Table1[[#This Row],[Other]]/Table1[[#This Row],[Consumption]]</f>
        <v>0</v>
      </c>
      <c r="S3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40348</v>
      </c>
      <c r="T31" s="2">
        <f ca="1">Table1[[#This Row],[Coal]]/Table1[[#This Row],[Generation]]</f>
        <v>0.598306567611252</v>
      </c>
      <c r="U31" s="2">
        <f ca="1">Table1[[#This Row],[Coal]]/Table1[[#This Row],[Consumption]]</f>
        <v>0.52467458160492064</v>
      </c>
      <c r="V3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121</v>
      </c>
      <c r="W31" s="2">
        <f ca="1">Table1[[#This Row],[Petroleum liquids]]/Table1[[#This Row],[Generation]]</f>
        <v>1.7942672420184764E-3</v>
      </c>
      <c r="X31" s="2">
        <f ca="1">Table1[[#This Row],[Petroleum liquids]]/Table1[[#This Row],[Consumption]]</f>
        <v>1.5734515806036333E-3</v>
      </c>
      <c r="Y3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1" s="2">
        <f ca="1">Table1[[#This Row],[Petroleum Coke]]/Table1[[#This Row],[Generation]]</f>
        <v>0</v>
      </c>
      <c r="AA31" s="2">
        <f ca="1">Table1[[#This Row],[Petroleum Coke]]/Table1[[#This Row],[Consumption]]</f>
        <v>0</v>
      </c>
      <c r="AB3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8606</v>
      </c>
      <c r="AC31" s="2">
        <f ca="1">Table1[[#This Row],[Natural Gas]]/Table1[[#This Row],[Generation]]</f>
        <v>0.12761540400670254</v>
      </c>
      <c r="AD31" s="2">
        <f ca="1">Table1[[#This Row],[Natural Gas]]/Table1[[#This Row],[Consumption]]</f>
        <v>0.11191011820392453</v>
      </c>
      <c r="AE3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1" s="2">
        <f ca="1">Table1[[#This Row],[Other Gases]]/Table1[[#This Row],[Generation]]</f>
        <v>0</v>
      </c>
      <c r="AG31" s="2">
        <f ca="1">Table1[[#This Row],[Other Gases]]/Table1[[#This Row],[Consumption]]</f>
        <v>0</v>
      </c>
      <c r="AH3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1292</v>
      </c>
      <c r="AI31" s="2">
        <f ca="1">Table1[[#This Row],[Hydroelectric]]/Table1[[#This Row],[Generation]]</f>
        <v>1.9158622121387369E-2</v>
      </c>
      <c r="AJ31" s="2">
        <f ca="1">Table1[[#This Row],[Hydroelectric]]/Table1[[#This Row],[Consumption]]</f>
        <v>1.6800821835866894E-2</v>
      </c>
      <c r="AK3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6767</v>
      </c>
      <c r="AL31" s="2">
        <f ca="1">Table1[[#This Row],[Wind ]]/Table1[[#This Row],[Generation]]</f>
        <v>0.10034550765900026</v>
      </c>
      <c r="AM31" s="2">
        <f ca="1">Table1[[#This Row],[Wind ]]/Table1[[#This Row],[Consumption]]</f>
        <v>8.7996254925163525E-2</v>
      </c>
      <c r="AN3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121</v>
      </c>
      <c r="AO31" s="2">
        <f ca="1">Table1[[#This Row],[Biomass]]/Table1[[#This Row],[Generation]]</f>
        <v>1.7942672420184764E-3</v>
      </c>
      <c r="AP31" s="2">
        <f ca="1">Table1[[#This Row],[Biomass]]/Table1[[#This Row],[Consumption]]</f>
        <v>1.5734515806036333E-3</v>
      </c>
      <c r="AQ3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1" s="2">
        <f ca="1">Table1[[#This Row],[Geothermal]]/Table1[[#This Row],[Generation]]</f>
        <v>0</v>
      </c>
      <c r="AS31" s="2">
        <f ca="1">Table1[[#This Row],[Geothermal]]/Table1[[#This Row],[Consumption]]</f>
        <v>0</v>
      </c>
      <c r="AT3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898</v>
      </c>
      <c r="AU31" s="2">
        <f ca="1">Table1[[#This Row],[Solar PV]]/Table1[[#This Row],[Generation]]</f>
        <v>1.3316132093657784E-2</v>
      </c>
      <c r="AV31" s="2">
        <f ca="1">Table1[[#This Row],[Solar PV]]/Table1[[#This Row],[Consumption]]</f>
        <v>1.1677351399851757E-2</v>
      </c>
      <c r="AW3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1" s="2">
        <f ca="1">Table1[[#This Row],[Solar thermal]]/Table1[[#This Row],[Generation]]</f>
        <v>0</v>
      </c>
      <c r="AY31" s="2">
        <f ca="1">Table1[[#This Row],[Solar thermal]]/Table1[[#This Row],[Consumption]]</f>
        <v>0</v>
      </c>
    </row>
    <row r="32" spans="1:51" x14ac:dyDescent="0.75">
      <c r="A32" t="s">
        <v>58</v>
      </c>
      <c r="B32" s="13" cm="1">
        <f t="array" aca="1" ref="B3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15470</v>
      </c>
      <c r="C32" s="17" cm="1">
        <f t="array" aca="1" ref="C3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109.05000000000001</v>
      </c>
      <c r="D32" cm="1">
        <f t="array" aca="1" ref="D3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25882</v>
      </c>
      <c r="E32">
        <f ca="1">Table1[[#This Row],[Consumption]]-Table1[[#This Row],[Generation]]</f>
        <v>-10412</v>
      </c>
      <c r="F32" s="14">
        <f ca="1">Table1[[#This Row],[Imports]]/Table1[[#This Row],[Consumption]]</f>
        <v>-0.67304460245636721</v>
      </c>
      <c r="G32" cm="1">
        <f t="array" aca="1" ref="G3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12815.02</v>
      </c>
      <c r="H32" s="2">
        <f ca="1">Table1[[#This Row],[Fossil Fuels]]/Table1[[#This Row],[Generation]]</f>
        <v>0.49513252453442547</v>
      </c>
      <c r="I32" s="2">
        <f ca="1">Table1[[#This Row],[Fossil Fuels]]/Table1[[#This Row],[Consumption]]</f>
        <v>0.82837879767291533</v>
      </c>
      <c r="J32" cm="1">
        <f t="array" aca="1" ref="J3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12744</v>
      </c>
      <c r="K32" s="2">
        <f ca="1">Table1[[#This Row],[Renewables]]/Table1[[#This Row],[Generation]]</f>
        <v>0.49238853257089871</v>
      </c>
      <c r="L32" s="2">
        <f ca="1">Table1[[#This Row],[Renewables]]/Table1[[#This Row],[Consumption]]</f>
        <v>0.82378797672915316</v>
      </c>
      <c r="M32" cm="1">
        <f t="array" aca="1" ref="M3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2" s="2">
        <f ca="1">Table1[[#This Row],[Nuclear ]]/Table1[[#This Row],[Generation]]</f>
        <v>0</v>
      </c>
      <c r="O32" s="2">
        <f ca="1">Table1[[#This Row],[Nuclear ]]/Table1[[#This Row],[Consumption]]</f>
        <v>0</v>
      </c>
      <c r="P3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224</v>
      </c>
      <c r="Q32" s="2">
        <f ca="1">Table1[[#This Row],[Other]]/Table1[[#This Row],[Generation]]</f>
        <v>8.6546634726837185E-3</v>
      </c>
      <c r="R32" s="2">
        <f ca="1">Table1[[#This Row],[Other]]/Table1[[#This Row],[Consumption]]</f>
        <v>1.4479638009049774E-2</v>
      </c>
      <c r="S3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11437</v>
      </c>
      <c r="T32" s="2">
        <f ca="1">Table1[[#This Row],[Coal]]/Table1[[#This Row],[Generation]]</f>
        <v>0.44189011668340933</v>
      </c>
      <c r="U32" s="2">
        <f ca="1">Table1[[#This Row],[Coal]]/Table1[[#This Row],[Consumption]]</f>
        <v>0.73930187459599228</v>
      </c>
      <c r="V3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v>
      </c>
      <c r="W32" s="2">
        <f ca="1">Table1[[#This Row],[Petroleum liquids]]/Table1[[#This Row],[Generation]]</f>
        <v>3.8636890503052312E-4</v>
      </c>
      <c r="X32" s="2">
        <f ca="1">Table1[[#This Row],[Petroleum liquids]]/Table1[[#This Row],[Consumption]]</f>
        <v>6.4641241111829345E-4</v>
      </c>
      <c r="Y3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481</v>
      </c>
      <c r="Z32" s="2">
        <f ca="1">Table1[[#This Row],[Petroleum Coke]]/Table1[[#This Row],[Generation]]</f>
        <v>1.8584344331968164E-2</v>
      </c>
      <c r="AA32" s="2">
        <f ca="1">Table1[[#This Row],[Petroleum Coke]]/Table1[[#This Row],[Consumption]]</f>
        <v>3.1092436974789917E-2</v>
      </c>
      <c r="AB3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881</v>
      </c>
      <c r="AC32" s="2">
        <f ca="1">Table1[[#This Row],[Natural Gas]]/Table1[[#This Row],[Generation]]</f>
        <v>3.4039100533189086E-2</v>
      </c>
      <c r="AD32" s="2">
        <f ca="1">Table1[[#This Row],[Natural Gas]]/Table1[[#This Row],[Consumption]]</f>
        <v>5.6948933419521654E-2</v>
      </c>
      <c r="AE3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6.02</v>
      </c>
      <c r="AF32" s="2">
        <f ca="1">Table1[[#This Row],[Other Gases]]/Table1[[#This Row],[Generation]]</f>
        <v>2.3259408082837492E-4</v>
      </c>
      <c r="AG32" s="2">
        <f ca="1">Table1[[#This Row],[Other Gases]]/Table1[[#This Row],[Consumption]]</f>
        <v>3.8914027149321263E-4</v>
      </c>
      <c r="AH3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7857</v>
      </c>
      <c r="AI32" s="2">
        <f ca="1">Table1[[#This Row],[Hydroelectric]]/Table1[[#This Row],[Generation]]</f>
        <v>0.30357004868248205</v>
      </c>
      <c r="AJ32" s="2">
        <f ca="1">Table1[[#This Row],[Hydroelectric]]/Table1[[#This Row],[Consumption]]</f>
        <v>0.50788623141564315</v>
      </c>
      <c r="AK3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4548</v>
      </c>
      <c r="AL32" s="2">
        <f ca="1">Table1[[#This Row],[Wind ]]/Table1[[#This Row],[Generation]]</f>
        <v>0.17572057800788193</v>
      </c>
      <c r="AM32" s="2">
        <f ca="1">Table1[[#This Row],[Wind ]]/Table1[[#This Row],[Consumption]]</f>
        <v>0.29398836457659988</v>
      </c>
      <c r="AN3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22</v>
      </c>
      <c r="AO32" s="2">
        <f ca="1">Table1[[#This Row],[Biomass]]/Table1[[#This Row],[Generation]]</f>
        <v>8.5001159106715086E-4</v>
      </c>
      <c r="AP32" s="2">
        <f ca="1">Table1[[#This Row],[Biomass]]/Table1[[#This Row],[Consumption]]</f>
        <v>1.4221073044602456E-3</v>
      </c>
      <c r="AQ3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2" s="2">
        <f ca="1">Table1[[#This Row],[Geothermal]]/Table1[[#This Row],[Generation]]</f>
        <v>0</v>
      </c>
      <c r="AS32" s="2">
        <f ca="1">Table1[[#This Row],[Geothermal]]/Table1[[#This Row],[Consumption]]</f>
        <v>0</v>
      </c>
      <c r="AT3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317</v>
      </c>
      <c r="AU32" s="2">
        <f ca="1">Table1[[#This Row],[Solar PV]]/Table1[[#This Row],[Generation]]</f>
        <v>1.2247894289467584E-2</v>
      </c>
      <c r="AV32" s="2">
        <f ca="1">Table1[[#This Row],[Solar PV]]/Table1[[#This Row],[Consumption]]</f>
        <v>2.0491273432449903E-2</v>
      </c>
      <c r="AW3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2" s="2">
        <f ca="1">Table1[[#This Row],[Solar thermal]]/Table1[[#This Row],[Generation]]</f>
        <v>0</v>
      </c>
      <c r="AY32" s="2">
        <f ca="1">Table1[[#This Row],[Solar thermal]]/Table1[[#This Row],[Consumption]]</f>
        <v>0</v>
      </c>
    </row>
    <row r="33" spans="1:51" x14ac:dyDescent="0.75">
      <c r="A33" t="s">
        <v>35</v>
      </c>
      <c r="B33" s="13" cm="1">
        <f t="array" aca="1" ref="B3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128827</v>
      </c>
      <c r="C33" s="17" cm="1">
        <f t="array" aca="1" ref="C3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108.65833333333332</v>
      </c>
      <c r="D33" cm="1">
        <f t="array" aca="1" ref="D3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93412</v>
      </c>
      <c r="E33">
        <f ca="1">Table1[[#This Row],[Consumption]]-Table1[[#This Row],[Generation]]</f>
        <v>35415</v>
      </c>
      <c r="F33" s="14">
        <f ca="1">Table1[[#This Row],[Imports]]/Table1[[#This Row],[Consumption]]</f>
        <v>0.27490355282665901</v>
      </c>
      <c r="G33" cm="1">
        <f t="array" aca="1" ref="G3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53903</v>
      </c>
      <c r="H33" s="2">
        <f ca="1">Table1[[#This Row],[Fossil Fuels]]/Table1[[#This Row],[Generation]]</f>
        <v>0.57704577570333571</v>
      </c>
      <c r="I33" s="2">
        <f ca="1">Table1[[#This Row],[Fossil Fuels]]/Table1[[#This Row],[Consumption]]</f>
        <v>0.41841384181887337</v>
      </c>
      <c r="J33" cm="1">
        <f t="array" aca="1" ref="J3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10801</v>
      </c>
      <c r="K33" s="2">
        <f ca="1">Table1[[#This Row],[Renewables]]/Table1[[#This Row],[Generation]]</f>
        <v>0.11562754249989295</v>
      </c>
      <c r="L33" s="2">
        <f ca="1">Table1[[#This Row],[Renewables]]/Table1[[#This Row],[Consumption]]</f>
        <v>8.3841120262056867E-2</v>
      </c>
      <c r="M33" cm="1">
        <f t="array" aca="1" ref="M3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29663</v>
      </c>
      <c r="N33" s="2">
        <f ca="1">Table1[[#This Row],[Nuclear ]]/Table1[[#This Row],[Generation]]</f>
        <v>0.31755020768209652</v>
      </c>
      <c r="O33" s="2">
        <f ca="1">Table1[[#This Row],[Nuclear ]]/Table1[[#This Row],[Consumption]]</f>
        <v>0.23025452738944477</v>
      </c>
      <c r="P3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478</v>
      </c>
      <c r="Q33" s="2">
        <f ca="1">Table1[[#This Row],[Other]]/Table1[[#This Row],[Generation]]</f>
        <v>5.1171155740161864E-3</v>
      </c>
      <c r="R33" s="2">
        <f ca="1">Table1[[#This Row],[Other]]/Table1[[#This Row],[Consumption]]</f>
        <v>3.7104023224945083E-3</v>
      </c>
      <c r="S3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1415</v>
      </c>
      <c r="T33" s="2">
        <f ca="1">Table1[[#This Row],[Coal]]/Table1[[#This Row],[Generation]]</f>
        <v>1.5147946730612769E-2</v>
      </c>
      <c r="U33" s="2">
        <f ca="1">Table1[[#This Row],[Coal]]/Table1[[#This Row],[Consumption]]</f>
        <v>1.0983722356338346E-2</v>
      </c>
      <c r="V3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131</v>
      </c>
      <c r="W33" s="2">
        <f ca="1">Table1[[#This Row],[Petroleum liquids]]/Table1[[#This Row],[Generation]]</f>
        <v>1.4023894146362353E-3</v>
      </c>
      <c r="X33" s="2">
        <f ca="1">Table1[[#This Row],[Petroleum liquids]]/Table1[[#This Row],[Consumption]]</f>
        <v>1.0168675821062355E-3</v>
      </c>
      <c r="Y3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3" s="2">
        <f ca="1">Table1[[#This Row],[Petroleum Coke]]/Table1[[#This Row],[Generation]]</f>
        <v>0</v>
      </c>
      <c r="AA33" s="2">
        <f ca="1">Table1[[#This Row],[Petroleum Coke]]/Table1[[#This Row],[Consumption]]</f>
        <v>0</v>
      </c>
      <c r="AB3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52357</v>
      </c>
      <c r="AC33" s="2">
        <f ca="1">Table1[[#This Row],[Natural Gas]]/Table1[[#This Row],[Generation]]</f>
        <v>0.56049543955808678</v>
      </c>
      <c r="AD33" s="2">
        <f ca="1">Table1[[#This Row],[Natural Gas]]/Table1[[#This Row],[Consumption]]</f>
        <v>0.40641325188042882</v>
      </c>
      <c r="AE3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3" s="2">
        <f ca="1">Table1[[#This Row],[Other Gases]]/Table1[[#This Row],[Generation]]</f>
        <v>0</v>
      </c>
      <c r="AG33" s="2">
        <f ca="1">Table1[[#This Row],[Other Gases]]/Table1[[#This Row],[Consumption]]</f>
        <v>0</v>
      </c>
      <c r="AH3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1547</v>
      </c>
      <c r="AI33" s="2">
        <f ca="1">Table1[[#This Row],[Hydroelectric]]/Table1[[#This Row],[Generation]]</f>
        <v>1.656104140795615E-2</v>
      </c>
      <c r="AJ33" s="2">
        <f ca="1">Table1[[#This Row],[Hydroelectric]]/Table1[[#This Row],[Consumption]]</f>
        <v>1.200835228639959E-2</v>
      </c>
      <c r="AK3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47</v>
      </c>
      <c r="AL33" s="2">
        <f ca="1">Table1[[#This Row],[Wind ]]/Table1[[#This Row],[Generation]]</f>
        <v>5.0314734723590118E-4</v>
      </c>
      <c r="AM33" s="2">
        <f ca="1">Table1[[#This Row],[Wind ]]/Table1[[#This Row],[Consumption]]</f>
        <v>3.6483035388544326E-4</v>
      </c>
      <c r="AN3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3128</v>
      </c>
      <c r="AO33" s="2">
        <f ca="1">Table1[[#This Row],[Biomass]]/Table1[[#This Row],[Generation]]</f>
        <v>3.3486061747955292E-2</v>
      </c>
      <c r="AP33" s="2">
        <f ca="1">Table1[[#This Row],[Biomass]]/Table1[[#This Row],[Consumption]]</f>
        <v>2.4280624403269502E-2</v>
      </c>
      <c r="AQ3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3" s="2">
        <f ca="1">Table1[[#This Row],[Geothermal]]/Table1[[#This Row],[Generation]]</f>
        <v>0</v>
      </c>
      <c r="AS33" s="2">
        <f ca="1">Table1[[#This Row],[Geothermal]]/Table1[[#This Row],[Consumption]]</f>
        <v>0</v>
      </c>
      <c r="AT3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6079</v>
      </c>
      <c r="AU33" s="2">
        <f ca="1">Table1[[#This Row],[Solar PV]]/Table1[[#This Row],[Generation]]</f>
        <v>6.5077291996745598E-2</v>
      </c>
      <c r="AV33" s="2">
        <f ca="1">Table1[[#This Row],[Solar PV]]/Table1[[#This Row],[Consumption]]</f>
        <v>4.7187313218502336E-2</v>
      </c>
      <c r="AW3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3" s="2">
        <f ca="1">Table1[[#This Row],[Solar thermal]]/Table1[[#This Row],[Generation]]</f>
        <v>0</v>
      </c>
      <c r="AY33" s="2">
        <f ca="1">Table1[[#This Row],[Solar thermal]]/Table1[[#This Row],[Consumption]]</f>
        <v>0</v>
      </c>
    </row>
    <row r="34" spans="1:51" x14ac:dyDescent="0.75">
      <c r="A34" t="s">
        <v>65</v>
      </c>
      <c r="B34" s="13" cm="1">
        <f t="array" aca="1" ref="B3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134928</v>
      </c>
      <c r="C34" s="17" cm="1">
        <f t="array" aca="1" ref="C3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108.52500000000002</v>
      </c>
      <c r="D34" cm="1">
        <f t="array" aca="1" ref="D3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129632</v>
      </c>
      <c r="E34">
        <f ca="1">Table1[[#This Row],[Consumption]]-Table1[[#This Row],[Generation]]</f>
        <v>5296</v>
      </c>
      <c r="F34" s="14">
        <f ca="1">Table1[[#This Row],[Imports]]/Table1[[#This Row],[Consumption]]</f>
        <v>3.9250563263370092E-2</v>
      </c>
      <c r="G34" cm="1">
        <f t="array" aca="1" ref="G3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67532</v>
      </c>
      <c r="H34" s="2">
        <f ca="1">Table1[[#This Row],[Fossil Fuels]]/Table1[[#This Row],[Generation]]</f>
        <v>0.5209516168847198</v>
      </c>
      <c r="I34" s="2">
        <f ca="1">Table1[[#This Row],[Fossil Fuels]]/Table1[[#This Row],[Consumption]]</f>
        <v>0.50050397248903122</v>
      </c>
      <c r="J34" cm="1">
        <f t="array" aca="1" ref="J3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19518</v>
      </c>
      <c r="K34" s="2">
        <f ca="1">Table1[[#This Row],[Renewables]]/Table1[[#This Row],[Generation]]</f>
        <v>0.1505646753887929</v>
      </c>
      <c r="L34" s="2">
        <f ca="1">Table1[[#This Row],[Renewables]]/Table1[[#This Row],[Consumption]]</f>
        <v>0.1446549270722163</v>
      </c>
      <c r="M34" cm="1">
        <f t="array" aca="1" ref="M3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42334</v>
      </c>
      <c r="N34" s="2">
        <f ca="1">Table1[[#This Row],[Nuclear ]]/Table1[[#This Row],[Generation]]</f>
        <v>0.32657059985188841</v>
      </c>
      <c r="O34" s="2">
        <f ca="1">Table1[[#This Row],[Nuclear ]]/Table1[[#This Row],[Consumption]]</f>
        <v>0.31375251986244518</v>
      </c>
      <c r="P3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233</v>
      </c>
      <c r="Q34" s="2">
        <f ca="1">Table1[[#This Row],[Other]]/Table1[[#This Row],[Generation]]</f>
        <v>1.7973957047642557E-3</v>
      </c>
      <c r="R34" s="2">
        <f ca="1">Table1[[#This Row],[Other]]/Table1[[#This Row],[Consumption]]</f>
        <v>1.7268469109450967E-3</v>
      </c>
      <c r="S3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14204</v>
      </c>
      <c r="T34" s="2">
        <f ca="1">Table1[[#This Row],[Coal]]/Table1[[#This Row],[Generation]]</f>
        <v>0.10957171068871883</v>
      </c>
      <c r="U34" s="2">
        <f ca="1">Table1[[#This Row],[Coal]]/Table1[[#This Row],[Consumption]]</f>
        <v>0.1052709593264556</v>
      </c>
      <c r="V3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82</v>
      </c>
      <c r="W34" s="2">
        <f ca="1">Table1[[#This Row],[Petroleum liquids]]/Table1[[#This Row],[Generation]]</f>
        <v>6.3255986176252775E-4</v>
      </c>
      <c r="X34" s="2">
        <f ca="1">Table1[[#This Row],[Petroleum liquids]]/Table1[[#This Row],[Consumption]]</f>
        <v>6.07731530890549E-4</v>
      </c>
      <c r="Y3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4" s="2">
        <f ca="1">Table1[[#This Row],[Petroleum Coke]]/Table1[[#This Row],[Generation]]</f>
        <v>0</v>
      </c>
      <c r="AA34" s="2">
        <f ca="1">Table1[[#This Row],[Petroleum Coke]]/Table1[[#This Row],[Consumption]]</f>
        <v>0</v>
      </c>
      <c r="AB3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53246</v>
      </c>
      <c r="AC34" s="2">
        <f ca="1">Table1[[#This Row],[Natural Gas]]/Table1[[#This Row],[Generation]]</f>
        <v>0.41074734633423848</v>
      </c>
      <c r="AD34" s="2">
        <f ca="1">Table1[[#This Row],[Natural Gas]]/Table1[[#This Row],[Consumption]]</f>
        <v>0.39462528163168503</v>
      </c>
      <c r="AE3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4" s="2">
        <f ca="1">Table1[[#This Row],[Other Gases]]/Table1[[#This Row],[Generation]]</f>
        <v>0</v>
      </c>
      <c r="AG34" s="2">
        <f ca="1">Table1[[#This Row],[Other Gases]]/Table1[[#This Row],[Consumption]]</f>
        <v>0</v>
      </c>
      <c r="AH3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5136</v>
      </c>
      <c r="AI34" s="2">
        <f ca="1">Table1[[#This Row],[Hydroelectric]]/Table1[[#This Row],[Generation]]</f>
        <v>3.9619846951370032E-2</v>
      </c>
      <c r="AJ34" s="2">
        <f ca="1">Table1[[#This Row],[Hydroelectric]]/Table1[[#This Row],[Consumption]]</f>
        <v>3.8064745642120243E-2</v>
      </c>
      <c r="AK3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520</v>
      </c>
      <c r="AL34" s="2">
        <f ca="1">Table1[[#This Row],[Wind ]]/Table1[[#This Row],[Generation]]</f>
        <v>4.0113552209331028E-3</v>
      </c>
      <c r="AM34" s="2">
        <f ca="1">Table1[[#This Row],[Wind ]]/Table1[[#This Row],[Consumption]]</f>
        <v>3.8539072690620181E-3</v>
      </c>
      <c r="AN3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1677</v>
      </c>
      <c r="AO34" s="2">
        <f ca="1">Table1[[#This Row],[Biomass]]/Table1[[#This Row],[Generation]]</f>
        <v>1.2936620587509258E-2</v>
      </c>
      <c r="AP34" s="2">
        <f ca="1">Table1[[#This Row],[Biomass]]/Table1[[#This Row],[Consumption]]</f>
        <v>1.2428850942725009E-2</v>
      </c>
      <c r="AQ3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4" s="2">
        <f ca="1">Table1[[#This Row],[Geothermal]]/Table1[[#This Row],[Generation]]</f>
        <v>0</v>
      </c>
      <c r="AS34" s="2">
        <f ca="1">Table1[[#This Row],[Geothermal]]/Table1[[#This Row],[Consumption]]</f>
        <v>0</v>
      </c>
      <c r="AT3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12185</v>
      </c>
      <c r="AU34" s="2">
        <f ca="1">Table1[[#This Row],[Solar PV]]/Table1[[#This Row],[Generation]]</f>
        <v>9.3996852628980498E-2</v>
      </c>
      <c r="AV34" s="2">
        <f ca="1">Table1[[#This Row],[Solar PV]]/Table1[[#This Row],[Consumption]]</f>
        <v>9.0307423218309021E-2</v>
      </c>
      <c r="AW3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4" s="2">
        <f ca="1">Table1[[#This Row],[Solar thermal]]/Table1[[#This Row],[Generation]]</f>
        <v>0</v>
      </c>
      <c r="AY34" s="2">
        <f ca="1">Table1[[#This Row],[Solar thermal]]/Table1[[#This Row],[Consumption]]</f>
        <v>0</v>
      </c>
    </row>
    <row r="35" spans="1:51" x14ac:dyDescent="0.75">
      <c r="A35" t="s">
        <v>73</v>
      </c>
      <c r="B35" s="13" cm="1">
        <f t="array" aca="1" ref="B3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98833</v>
      </c>
      <c r="C35" s="17" cm="1">
        <f t="array" aca="1" ref="C3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107.76666666666665</v>
      </c>
      <c r="D35" cm="1">
        <f t="array" aca="1" ref="D3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80154</v>
      </c>
      <c r="E35">
        <f ca="1">Table1[[#This Row],[Consumption]]-Table1[[#This Row],[Generation]]</f>
        <v>18679</v>
      </c>
      <c r="F35" s="14">
        <f ca="1">Table1[[#This Row],[Imports]]/Table1[[#This Row],[Consumption]]</f>
        <v>0.18899557839992714</v>
      </c>
      <c r="G35" cm="1">
        <f t="array" aca="1" ref="G3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31455</v>
      </c>
      <c r="H35" s="2">
        <f ca="1">Table1[[#This Row],[Fossil Fuels]]/Table1[[#This Row],[Generation]]</f>
        <v>0.39243206826858296</v>
      </c>
      <c r="I35" s="2">
        <f ca="1">Table1[[#This Row],[Fossil Fuels]]/Table1[[#This Row],[Consumption]]</f>
        <v>0.31826414254348245</v>
      </c>
      <c r="J35" cm="1">
        <f t="array" aca="1" ref="J3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11287</v>
      </c>
      <c r="K35" s="2">
        <f ca="1">Table1[[#This Row],[Renewables]]/Table1[[#This Row],[Generation]]</f>
        <v>0.14081642837537739</v>
      </c>
      <c r="L35" s="2">
        <f ca="1">Table1[[#This Row],[Renewables]]/Table1[[#This Row],[Consumption]]</f>
        <v>0.11420274604636103</v>
      </c>
      <c r="M35" cm="1">
        <f t="array" aca="1" ref="M3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37938</v>
      </c>
      <c r="N35" s="2">
        <f ca="1">Table1[[#This Row],[Nuclear ]]/Table1[[#This Row],[Generation]]</f>
        <v>0.47331387079871245</v>
      </c>
      <c r="O35" s="2">
        <f ca="1">Table1[[#This Row],[Nuclear ]]/Table1[[#This Row],[Consumption]]</f>
        <v>0.38385964202240141</v>
      </c>
      <c r="P3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0.39</v>
      </c>
      <c r="Q35" s="2">
        <f ca="1">Table1[[#This Row],[Other]]/Table1[[#This Row],[Generation]]</f>
        <v>4.8656336552137135E-6</v>
      </c>
      <c r="R35" s="2">
        <f ca="1">Table1[[#This Row],[Other]]/Table1[[#This Row],[Consumption]]</f>
        <v>3.9460504082644461E-6</v>
      </c>
      <c r="S3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15794</v>
      </c>
      <c r="T35" s="2">
        <f ca="1">Table1[[#This Row],[Coal]]/Table1[[#This Row],[Generation]]</f>
        <v>0.19704568705242409</v>
      </c>
      <c r="U35" s="2">
        <f ca="1">Table1[[#This Row],[Coal]]/Table1[[#This Row],[Consumption]]</f>
        <v>0.15980492345674016</v>
      </c>
      <c r="V3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102</v>
      </c>
      <c r="W35" s="2">
        <f ca="1">Table1[[#This Row],[Petroleum liquids]]/Table1[[#This Row],[Generation]]</f>
        <v>1.2725503405943558E-3</v>
      </c>
      <c r="X35" s="2">
        <f ca="1">Table1[[#This Row],[Petroleum liquids]]/Table1[[#This Row],[Consumption]]</f>
        <v>1.0320439529307012E-3</v>
      </c>
      <c r="Y3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5" s="2">
        <f ca="1">Table1[[#This Row],[Petroleum Coke]]/Table1[[#This Row],[Generation]]</f>
        <v>0</v>
      </c>
      <c r="AA35" s="2">
        <f ca="1">Table1[[#This Row],[Petroleum Coke]]/Table1[[#This Row],[Consumption]]</f>
        <v>0</v>
      </c>
      <c r="AB3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15547</v>
      </c>
      <c r="AC35" s="2">
        <f ca="1">Table1[[#This Row],[Natural Gas]]/Table1[[#This Row],[Generation]]</f>
        <v>0.19396411907078873</v>
      </c>
      <c r="AD35" s="2">
        <f ca="1">Table1[[#This Row],[Natural Gas]]/Table1[[#This Row],[Consumption]]</f>
        <v>0.15730575819817266</v>
      </c>
      <c r="AE3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12</v>
      </c>
      <c r="AF35" s="2">
        <f ca="1">Table1[[#This Row],[Other Gases]]/Table1[[#This Row],[Generation]]</f>
        <v>1.4971180477580656E-4</v>
      </c>
      <c r="AG35" s="2">
        <f ca="1">Table1[[#This Row],[Other Gases]]/Table1[[#This Row],[Consumption]]</f>
        <v>1.2141693563890604E-4</v>
      </c>
      <c r="AH3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9765</v>
      </c>
      <c r="AI35" s="2">
        <f ca="1">Table1[[#This Row],[Hydroelectric]]/Table1[[#This Row],[Generation]]</f>
        <v>0.1218279811363126</v>
      </c>
      <c r="AJ35" s="2">
        <f ca="1">Table1[[#This Row],[Hydroelectric]]/Table1[[#This Row],[Consumption]]</f>
        <v>9.8803031376159783E-2</v>
      </c>
      <c r="AK3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35" s="2">
        <f ca="1">Table1[[#This Row],[Wind ]]/Table1[[#This Row],[Generation]]</f>
        <v>0</v>
      </c>
      <c r="AM35" s="2">
        <f ca="1">Table1[[#This Row],[Wind ]]/Table1[[#This Row],[Consumption]]</f>
        <v>0</v>
      </c>
      <c r="AN3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472</v>
      </c>
      <c r="AO35" s="2">
        <f ca="1">Table1[[#This Row],[Biomass]]/Table1[[#This Row],[Generation]]</f>
        <v>5.8886643211817254E-3</v>
      </c>
      <c r="AP35" s="2">
        <f ca="1">Table1[[#This Row],[Biomass]]/Table1[[#This Row],[Consumption]]</f>
        <v>4.7757328017969704E-3</v>
      </c>
      <c r="AQ3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5" s="2">
        <f ca="1">Table1[[#This Row],[Geothermal]]/Table1[[#This Row],[Generation]]</f>
        <v>0</v>
      </c>
      <c r="AS35" s="2">
        <f ca="1">Table1[[#This Row],[Geothermal]]/Table1[[#This Row],[Consumption]]</f>
        <v>0</v>
      </c>
      <c r="AT3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1050</v>
      </c>
      <c r="AU35" s="2">
        <f ca="1">Table1[[#This Row],[Solar PV]]/Table1[[#This Row],[Generation]]</f>
        <v>1.3099782917883076E-2</v>
      </c>
      <c r="AV35" s="2">
        <f ca="1">Table1[[#This Row],[Solar PV]]/Table1[[#This Row],[Consumption]]</f>
        <v>1.0623981868404278E-2</v>
      </c>
      <c r="AW3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5" s="2">
        <f ca="1">Table1[[#This Row],[Solar thermal]]/Table1[[#This Row],[Generation]]</f>
        <v>0</v>
      </c>
      <c r="AY35" s="2">
        <f ca="1">Table1[[#This Row],[Solar thermal]]/Table1[[#This Row],[Consumption]]</f>
        <v>0</v>
      </c>
    </row>
    <row r="36" spans="1:51" x14ac:dyDescent="0.75">
      <c r="A36" t="s">
        <v>71</v>
      </c>
      <c r="B36" s="13" cm="1">
        <f t="array" aca="1" ref="B3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82263</v>
      </c>
      <c r="C36" s="17" cm="1">
        <f t="array" aca="1" ref="C3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107.35000000000001</v>
      </c>
      <c r="D36" cm="1">
        <f t="array" aca="1" ref="D3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102363</v>
      </c>
      <c r="E36">
        <f ca="1">Table1[[#This Row],[Consumption]]-Table1[[#This Row],[Generation]]</f>
        <v>-20100</v>
      </c>
      <c r="F36" s="14">
        <f ca="1">Table1[[#This Row],[Imports]]/Table1[[#This Row],[Consumption]]</f>
        <v>-0.24433828087961781</v>
      </c>
      <c r="G36" cm="1">
        <f t="array" aca="1" ref="G3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39452</v>
      </c>
      <c r="H36" s="2">
        <f ca="1">Table1[[#This Row],[Fossil Fuels]]/Table1[[#This Row],[Generation]]</f>
        <v>0.38541269794750055</v>
      </c>
      <c r="I36" s="2">
        <f ca="1">Table1[[#This Row],[Fossil Fuels]]/Table1[[#This Row],[Consumption]]</f>
        <v>0.47958377399316826</v>
      </c>
      <c r="J36" cm="1">
        <f t="array" aca="1" ref="J3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7659</v>
      </c>
      <c r="K36" s="2">
        <f ca="1">Table1[[#This Row],[Renewables]]/Table1[[#This Row],[Generation]]</f>
        <v>7.482195715248674E-2</v>
      </c>
      <c r="L36" s="2">
        <f ca="1">Table1[[#This Row],[Renewables]]/Table1[[#This Row],[Consumption]]</f>
        <v>9.3103825535173768E-2</v>
      </c>
      <c r="M36" cm="1">
        <f t="array" aca="1" ref="M3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55622</v>
      </c>
      <c r="N36" s="2">
        <f ca="1">Table1[[#This Row],[Nuclear ]]/Table1[[#This Row],[Generation]]</f>
        <v>0.54337993220206515</v>
      </c>
      <c r="O36" s="2">
        <f ca="1">Table1[[#This Row],[Nuclear ]]/Table1[[#This Row],[Consumption]]</f>
        <v>0.6761484507008011</v>
      </c>
      <c r="P3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46</v>
      </c>
      <c r="Q36" s="2">
        <f ca="1">Table1[[#This Row],[Other]]/Table1[[#This Row],[Generation]]</f>
        <v>4.4938112403895939E-4</v>
      </c>
      <c r="R36" s="2">
        <f ca="1">Table1[[#This Row],[Other]]/Table1[[#This Row],[Consumption]]</f>
        <v>5.5918213534638902E-4</v>
      </c>
      <c r="S3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15144</v>
      </c>
      <c r="T36" s="2">
        <f ca="1">Table1[[#This Row],[Coal]]/Table1[[#This Row],[Generation]]</f>
        <v>0.14794408135752177</v>
      </c>
      <c r="U36" s="2">
        <f ca="1">Table1[[#This Row],[Coal]]/Table1[[#This Row],[Consumption]]</f>
        <v>0.18409248386273294</v>
      </c>
      <c r="V3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92</v>
      </c>
      <c r="W36" s="2">
        <f ca="1">Table1[[#This Row],[Petroleum liquids]]/Table1[[#This Row],[Generation]]</f>
        <v>8.9876224807791877E-4</v>
      </c>
      <c r="X36" s="2">
        <f ca="1">Table1[[#This Row],[Petroleum liquids]]/Table1[[#This Row],[Consumption]]</f>
        <v>1.118364270692778E-3</v>
      </c>
      <c r="Y3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6" s="2">
        <f ca="1">Table1[[#This Row],[Petroleum Coke]]/Table1[[#This Row],[Generation]]</f>
        <v>0</v>
      </c>
      <c r="AA36" s="2">
        <f ca="1">Table1[[#This Row],[Petroleum Coke]]/Table1[[#This Row],[Consumption]]</f>
        <v>0</v>
      </c>
      <c r="AB3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24216</v>
      </c>
      <c r="AC36" s="2">
        <f ca="1">Table1[[#This Row],[Natural Gas]]/Table1[[#This Row],[Generation]]</f>
        <v>0.23656985434190089</v>
      </c>
      <c r="AD36" s="2">
        <f ca="1">Table1[[#This Row],[Natural Gas]]/Table1[[#This Row],[Consumption]]</f>
        <v>0.29437292585974251</v>
      </c>
      <c r="AE3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6" s="2">
        <f ca="1">Table1[[#This Row],[Other Gases]]/Table1[[#This Row],[Generation]]</f>
        <v>0</v>
      </c>
      <c r="AG36" s="2">
        <f ca="1">Table1[[#This Row],[Other Gases]]/Table1[[#This Row],[Consumption]]</f>
        <v>0</v>
      </c>
      <c r="AH3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2419</v>
      </c>
      <c r="AI36" s="2">
        <f ca="1">Table1[[#This Row],[Hydroelectric]]/Table1[[#This Row],[Generation]]</f>
        <v>2.3631585631527018E-2</v>
      </c>
      <c r="AJ36" s="2">
        <f ca="1">Table1[[#This Row],[Hydroelectric]]/Table1[[#This Row],[Consumption]]</f>
        <v>2.9405686639193806E-2</v>
      </c>
      <c r="AK3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36" s="2">
        <f ca="1">Table1[[#This Row],[Wind ]]/Table1[[#This Row],[Generation]]</f>
        <v>0</v>
      </c>
      <c r="AM36" s="2">
        <f ca="1">Table1[[#This Row],[Wind ]]/Table1[[#This Row],[Consumption]]</f>
        <v>0</v>
      </c>
      <c r="AN3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1924</v>
      </c>
      <c r="AO36" s="2">
        <f ca="1">Table1[[#This Row],[Biomass]]/Table1[[#This Row],[Generation]]</f>
        <v>1.8795853970672998E-2</v>
      </c>
      <c r="AP36" s="2">
        <f ca="1">Table1[[#This Row],[Biomass]]/Table1[[#This Row],[Consumption]]</f>
        <v>2.3388400617531575E-2</v>
      </c>
      <c r="AQ3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6" s="2">
        <f ca="1">Table1[[#This Row],[Geothermal]]/Table1[[#This Row],[Generation]]</f>
        <v>0</v>
      </c>
      <c r="AS36" s="2">
        <f ca="1">Table1[[#This Row],[Geothermal]]/Table1[[#This Row],[Consumption]]</f>
        <v>0</v>
      </c>
      <c r="AT3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3316</v>
      </c>
      <c r="AU36" s="2">
        <f ca="1">Table1[[#This Row],[Solar PV]]/Table1[[#This Row],[Generation]]</f>
        <v>3.2394517550286724E-2</v>
      </c>
      <c r="AV36" s="2">
        <f ca="1">Table1[[#This Row],[Solar PV]]/Table1[[#This Row],[Consumption]]</f>
        <v>4.0309738278448394E-2</v>
      </c>
      <c r="AW3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6" s="2">
        <f ca="1">Table1[[#This Row],[Solar thermal]]/Table1[[#This Row],[Generation]]</f>
        <v>0</v>
      </c>
      <c r="AY36" s="2">
        <f ca="1">Table1[[#This Row],[Solar thermal]]/Table1[[#This Row],[Consumption]]</f>
        <v>0</v>
      </c>
    </row>
    <row r="37" spans="1:51" x14ac:dyDescent="0.75">
      <c r="A37" t="s">
        <v>72</v>
      </c>
      <c r="B37" s="13" cm="1">
        <f t="array" aca="1" ref="B3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13474</v>
      </c>
      <c r="C37" s="17" cm="1">
        <f t="array" aca="1" ref="C3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104.19166666666665</v>
      </c>
      <c r="D37" cm="1">
        <f t="array" aca="1" ref="D3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17153</v>
      </c>
      <c r="E37">
        <f ca="1">Table1[[#This Row],[Consumption]]-Table1[[#This Row],[Generation]]</f>
        <v>-3679</v>
      </c>
      <c r="F37" s="14">
        <f ca="1">Table1[[#This Row],[Imports]]/Table1[[#This Row],[Consumption]]</f>
        <v>-0.27304438177230222</v>
      </c>
      <c r="G37" cm="1">
        <f t="array" aca="1" ref="G3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3608</v>
      </c>
      <c r="H37" s="2">
        <f ca="1">Table1[[#This Row],[Fossil Fuels]]/Table1[[#This Row],[Generation]]</f>
        <v>0.21034221418993762</v>
      </c>
      <c r="I37" s="2">
        <f ca="1">Table1[[#This Row],[Fossil Fuels]]/Table1[[#This Row],[Consumption]]</f>
        <v>0.26777497402404632</v>
      </c>
      <c r="J37" cm="1">
        <f t="array" aca="1" ref="J3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13463</v>
      </c>
      <c r="K37" s="2">
        <f ca="1">Table1[[#This Row],[Renewables]]/Table1[[#This Row],[Generation]]</f>
        <v>0.78487728094210929</v>
      </c>
      <c r="L37" s="2">
        <f ca="1">Table1[[#This Row],[Renewables]]/Table1[[#This Row],[Consumption]]</f>
        <v>0.99918361288407298</v>
      </c>
      <c r="M37" s="13" cm="1">
        <f t="array" aca="1" ref="M3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7" s="2">
        <f ca="1">Table1[[#This Row],[Nuclear ]]/Table1[[#This Row],[Generation]]</f>
        <v>0</v>
      </c>
      <c r="O37" s="2">
        <f ca="1">Table1[[#This Row],[Nuclear ]]/Table1[[#This Row],[Consumption]]</f>
        <v>0</v>
      </c>
      <c r="P3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7" s="2">
        <f ca="1">Table1[[#This Row],[Other]]/Table1[[#This Row],[Generation]]</f>
        <v>0</v>
      </c>
      <c r="R37" s="2">
        <f ca="1">Table1[[#This Row],[Other]]/Table1[[#This Row],[Consumption]]</f>
        <v>0</v>
      </c>
      <c r="S3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1562</v>
      </c>
      <c r="T37" s="2">
        <f ca="1">Table1[[#This Row],[Coal]]/Table1[[#This Row],[Generation]]</f>
        <v>9.106278785052177E-2</v>
      </c>
      <c r="U37" s="2">
        <f ca="1">Table1[[#This Row],[Coal]]/Table1[[#This Row],[Consumption]]</f>
        <v>0.11592697046162981</v>
      </c>
      <c r="V3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26</v>
      </c>
      <c r="W37" s="2">
        <f ca="1">Table1[[#This Row],[Petroleum liquids]]/Table1[[#This Row],[Generation]]</f>
        <v>1.5157698361802599E-3</v>
      </c>
      <c r="X37" s="2">
        <f ca="1">Table1[[#This Row],[Petroleum liquids]]/Table1[[#This Row],[Consumption]]</f>
        <v>1.929642274009203E-3</v>
      </c>
      <c r="Y3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7" s="2">
        <f ca="1">Table1[[#This Row],[Petroleum Coke]]/Table1[[#This Row],[Generation]]</f>
        <v>0</v>
      </c>
      <c r="AA37" s="2">
        <f ca="1">Table1[[#This Row],[Petroleum Coke]]/Table1[[#This Row],[Consumption]]</f>
        <v>0</v>
      </c>
      <c r="AB3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2020</v>
      </c>
      <c r="AC37" s="2">
        <f ca="1">Table1[[#This Row],[Natural Gas]]/Table1[[#This Row],[Generation]]</f>
        <v>0.11776365650323559</v>
      </c>
      <c r="AD37" s="2">
        <f ca="1">Table1[[#This Row],[Natural Gas]]/Table1[[#This Row],[Consumption]]</f>
        <v>0.1499183612884073</v>
      </c>
      <c r="AE3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7" s="2">
        <f ca="1">Table1[[#This Row],[Other Gases]]/Table1[[#This Row],[Generation]]</f>
        <v>0</v>
      </c>
      <c r="AG37" s="2">
        <f ca="1">Table1[[#This Row],[Other Gases]]/Table1[[#This Row],[Consumption]]</f>
        <v>0</v>
      </c>
      <c r="AH3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4009</v>
      </c>
      <c r="AI37" s="2">
        <f ca="1">Table1[[#This Row],[Hydroelectric]]/Table1[[#This Row],[Generation]]</f>
        <v>0.23372004897102547</v>
      </c>
      <c r="AJ37" s="2">
        <f ca="1">Table1[[#This Row],[Hydroelectric]]/Table1[[#This Row],[Consumption]]</f>
        <v>0.29753599525011132</v>
      </c>
      <c r="AK3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9406</v>
      </c>
      <c r="AL37" s="2">
        <f ca="1">Table1[[#This Row],[Wind ]]/Table1[[#This Row],[Generation]]</f>
        <v>0.54835888765813556</v>
      </c>
      <c r="AM37" s="2">
        <f ca="1">Table1[[#This Row],[Wind ]]/Table1[[#This Row],[Consumption]]</f>
        <v>0.69808520112809858</v>
      </c>
      <c r="AN3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37" s="2">
        <f ca="1">Table1[[#This Row],[Biomass]]/Table1[[#This Row],[Generation]]</f>
        <v>0</v>
      </c>
      <c r="AP37" s="2">
        <f ca="1">Table1[[#This Row],[Biomass]]/Table1[[#This Row],[Consumption]]</f>
        <v>0</v>
      </c>
      <c r="AQ3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7" s="2">
        <f ca="1">Table1[[#This Row],[Geothermal]]/Table1[[#This Row],[Generation]]</f>
        <v>0</v>
      </c>
      <c r="AS37" s="2">
        <f ca="1">Table1[[#This Row],[Geothermal]]/Table1[[#This Row],[Consumption]]</f>
        <v>0</v>
      </c>
      <c r="AT3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48</v>
      </c>
      <c r="AU37" s="2">
        <f ca="1">Table1[[#This Row],[Solar PV]]/Table1[[#This Row],[Generation]]</f>
        <v>2.7983443129481725E-3</v>
      </c>
      <c r="AV37" s="2">
        <f ca="1">Table1[[#This Row],[Solar PV]]/Table1[[#This Row],[Consumption]]</f>
        <v>3.562416505863144E-3</v>
      </c>
      <c r="AW3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7" s="2">
        <f ca="1">Table1[[#This Row],[Solar thermal]]/Table1[[#This Row],[Generation]]</f>
        <v>0</v>
      </c>
      <c r="AY37" s="2">
        <f ca="1">Table1[[#This Row],[Solar thermal]]/Table1[[#This Row],[Consumption]]</f>
        <v>0</v>
      </c>
    </row>
    <row r="38" spans="1:51" x14ac:dyDescent="0.75">
      <c r="A38" t="s">
        <v>36</v>
      </c>
      <c r="B38" s="13" cm="1">
        <f t="array" aca="1" ref="B3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32074</v>
      </c>
      <c r="C38" s="17" cm="1">
        <f t="array" aca="1" ref="C3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102.71666666666665</v>
      </c>
      <c r="D38" cm="1">
        <f t="array" aca="1" ref="D3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52239</v>
      </c>
      <c r="E38">
        <f ca="1">Table1[[#This Row],[Consumption]]-Table1[[#This Row],[Generation]]</f>
        <v>-20165</v>
      </c>
      <c r="F38" s="14">
        <f ca="1">Table1[[#This Row],[Imports]]/Table1[[#This Row],[Consumption]]</f>
        <v>-0.62870237575606414</v>
      </c>
      <c r="G38" cm="1">
        <f t="array" aca="1" ref="G3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48501</v>
      </c>
      <c r="H38" s="2">
        <f ca="1">Table1[[#This Row],[Fossil Fuels]]/Table1[[#This Row],[Generation]]</f>
        <v>0.92844426577844141</v>
      </c>
      <c r="I38" s="2">
        <f ca="1">Table1[[#This Row],[Fossil Fuels]]/Table1[[#This Row],[Consumption]]</f>
        <v>1.5121593814304422</v>
      </c>
      <c r="J38" cm="1">
        <f t="array" aca="1" ref="J3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3601</v>
      </c>
      <c r="K38" s="2">
        <f ca="1">Table1[[#This Row],[Renewables]]/Table1[[#This Row],[Generation]]</f>
        <v>6.8933172533930595E-2</v>
      </c>
      <c r="L38" s="2">
        <f ca="1">Table1[[#This Row],[Renewables]]/Table1[[#This Row],[Consumption]]</f>
        <v>0.11227162187441542</v>
      </c>
      <c r="M38" cm="1">
        <f t="array" aca="1" ref="M3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8" s="2">
        <f ca="1">Table1[[#This Row],[Nuclear ]]/Table1[[#This Row],[Generation]]</f>
        <v>0</v>
      </c>
      <c r="O38" s="2">
        <f ca="1">Table1[[#This Row],[Nuclear ]]/Table1[[#This Row],[Consumption]]</f>
        <v>0</v>
      </c>
      <c r="P3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-12</v>
      </c>
      <c r="Q38" s="2">
        <f ca="1">Table1[[#This Row],[Other]]/Table1[[#This Row],[Generation]]</f>
        <v>-2.2971343249296501E-4</v>
      </c>
      <c r="R38" s="2">
        <f ca="1">Table1[[#This Row],[Other]]/Table1[[#This Row],[Consumption]]</f>
        <v>-3.7413481324437238E-4</v>
      </c>
      <c r="S3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44656</v>
      </c>
      <c r="T38" s="2">
        <f ca="1">Table1[[#This Row],[Coal]]/Table1[[#This Row],[Generation]]</f>
        <v>0.8548402534504872</v>
      </c>
      <c r="U38" s="2">
        <f ca="1">Table1[[#This Row],[Coal]]/Table1[[#This Row],[Consumption]]</f>
        <v>1.3922803516867244</v>
      </c>
      <c r="V3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163</v>
      </c>
      <c r="W38" s="2">
        <f ca="1">Table1[[#This Row],[Petroleum liquids]]/Table1[[#This Row],[Generation]]</f>
        <v>3.1202741246961082E-3</v>
      </c>
      <c r="X38" s="2">
        <f ca="1">Table1[[#This Row],[Petroleum liquids]]/Table1[[#This Row],[Consumption]]</f>
        <v>5.0819978799027249E-3</v>
      </c>
      <c r="Y3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8" s="2">
        <f ca="1">Table1[[#This Row],[Petroleum Coke]]/Table1[[#This Row],[Generation]]</f>
        <v>0</v>
      </c>
      <c r="AA38" s="2">
        <f ca="1">Table1[[#This Row],[Petroleum Coke]]/Table1[[#This Row],[Consumption]]</f>
        <v>0</v>
      </c>
      <c r="AB3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3650</v>
      </c>
      <c r="AC38" s="2">
        <f ca="1">Table1[[#This Row],[Natural Gas]]/Table1[[#This Row],[Generation]]</f>
        <v>6.9871169049943532E-2</v>
      </c>
      <c r="AD38" s="2">
        <f ca="1">Table1[[#This Row],[Natural Gas]]/Table1[[#This Row],[Consumption]]</f>
        <v>0.11379933902849661</v>
      </c>
      <c r="AE3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32</v>
      </c>
      <c r="AF38" s="2">
        <f ca="1">Table1[[#This Row],[Other Gases]]/Table1[[#This Row],[Generation]]</f>
        <v>6.1256915331457337E-4</v>
      </c>
      <c r="AG38" s="2">
        <f ca="1">Table1[[#This Row],[Other Gases]]/Table1[[#This Row],[Consumption]]</f>
        <v>9.9769283531832634E-4</v>
      </c>
      <c r="AH3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1466</v>
      </c>
      <c r="AI38" s="2">
        <f ca="1">Table1[[#This Row],[Hydroelectric]]/Table1[[#This Row],[Generation]]</f>
        <v>2.8063324336223893E-2</v>
      </c>
      <c r="AJ38" s="2">
        <f ca="1">Table1[[#This Row],[Hydroelectric]]/Table1[[#This Row],[Consumption]]</f>
        <v>4.5706803018020825E-2</v>
      </c>
      <c r="AK3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2088</v>
      </c>
      <c r="AL38" s="2">
        <f ca="1">Table1[[#This Row],[Wind ]]/Table1[[#This Row],[Generation]]</f>
        <v>3.9970137253775913E-2</v>
      </c>
      <c r="AM38" s="2">
        <f ca="1">Table1[[#This Row],[Wind ]]/Table1[[#This Row],[Consumption]]</f>
        <v>6.50994575045208E-2</v>
      </c>
      <c r="AN3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38" s="2">
        <f ca="1">Table1[[#This Row],[Biomass]]/Table1[[#This Row],[Generation]]</f>
        <v>0</v>
      </c>
      <c r="AP38" s="2">
        <f ca="1">Table1[[#This Row],[Biomass]]/Table1[[#This Row],[Consumption]]</f>
        <v>0</v>
      </c>
      <c r="AQ3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8" s="2">
        <f ca="1">Table1[[#This Row],[Geothermal]]/Table1[[#This Row],[Generation]]</f>
        <v>0</v>
      </c>
      <c r="AS38" s="2">
        <f ca="1">Table1[[#This Row],[Geothermal]]/Table1[[#This Row],[Consumption]]</f>
        <v>0</v>
      </c>
      <c r="AT3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47</v>
      </c>
      <c r="AU38" s="2">
        <f ca="1">Table1[[#This Row],[Solar PV]]/Table1[[#This Row],[Generation]]</f>
        <v>8.9971094393077964E-4</v>
      </c>
      <c r="AV38" s="2">
        <f ca="1">Table1[[#This Row],[Solar PV]]/Table1[[#This Row],[Consumption]]</f>
        <v>1.4653613518737919E-3</v>
      </c>
      <c r="AW3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8" s="2">
        <f ca="1">Table1[[#This Row],[Solar thermal]]/Table1[[#This Row],[Generation]]</f>
        <v>0</v>
      </c>
      <c r="AY38" s="2">
        <f ca="1">Table1[[#This Row],[Solar thermal]]/Table1[[#This Row],[Consumption]]</f>
        <v>0</v>
      </c>
    </row>
    <row r="39" spans="1:51" x14ac:dyDescent="0.75">
      <c r="A39" t="s">
        <v>69</v>
      </c>
      <c r="B39" s="13" cm="1">
        <f t="array" aca="1" ref="B3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54029</v>
      </c>
      <c r="C39" s="17" cm="1">
        <f t="array" aca="1" ref="C3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102.125</v>
      </c>
      <c r="D39" cm="1">
        <f t="array" aca="1" ref="D3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60283</v>
      </c>
      <c r="E39">
        <f ca="1">Table1[[#This Row],[Consumption]]-Table1[[#This Row],[Generation]]</f>
        <v>-6254</v>
      </c>
      <c r="F39" s="14">
        <f ca="1">Table1[[#This Row],[Imports]]/Table1[[#This Row],[Consumption]]</f>
        <v>-0.11575265135390253</v>
      </c>
      <c r="G39" cm="1">
        <f t="array" aca="1" ref="G3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22653</v>
      </c>
      <c r="H39" s="2">
        <f ca="1">Table1[[#This Row],[Fossil Fuels]]/Table1[[#This Row],[Generation]]</f>
        <v>0.37577758240299919</v>
      </c>
      <c r="I39" s="2">
        <f ca="1">Table1[[#This Row],[Fossil Fuels]]/Table1[[#This Row],[Consumption]]</f>
        <v>0.4192748338855059</v>
      </c>
      <c r="J39" cm="1">
        <f t="array" aca="1" ref="J3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37568</v>
      </c>
      <c r="K39" s="2">
        <f ca="1">Table1[[#This Row],[Renewables]]/Table1[[#This Row],[Generation]]</f>
        <v>0.6231939352719672</v>
      </c>
      <c r="L39" s="2">
        <f ca="1">Table1[[#This Row],[Renewables]]/Table1[[#This Row],[Consumption]]</f>
        <v>0.69533028558736976</v>
      </c>
      <c r="M39" cm="1">
        <f t="array" aca="1" ref="M3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9" s="2">
        <f ca="1">Table1[[#This Row],[Nuclear ]]/Table1[[#This Row],[Generation]]</f>
        <v>0</v>
      </c>
      <c r="O39" s="2">
        <f ca="1">Table1[[#This Row],[Nuclear ]]/Table1[[#This Row],[Consumption]]</f>
        <v>0</v>
      </c>
      <c r="P3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27</v>
      </c>
      <c r="Q39" s="2">
        <f ca="1">Table1[[#This Row],[Other]]/Table1[[#This Row],[Generation]]</f>
        <v>4.4788746412753182E-4</v>
      </c>
      <c r="R39" s="2">
        <f ca="1">Table1[[#This Row],[Other]]/Table1[[#This Row],[Consumption]]</f>
        <v>4.9973162560846955E-4</v>
      </c>
      <c r="S3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9" s="2">
        <f ca="1">Table1[[#This Row],[Coal]]/Table1[[#This Row],[Generation]]</f>
        <v>0</v>
      </c>
      <c r="U39" s="2">
        <f ca="1">Table1[[#This Row],[Coal]]/Table1[[#This Row],[Consumption]]</f>
        <v>0</v>
      </c>
      <c r="V3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39" s="2">
        <f ca="1">Table1[[#This Row],[Petroleum liquids]]/Table1[[#This Row],[Generation]]</f>
        <v>0</v>
      </c>
      <c r="X39" s="2">
        <f ca="1">Table1[[#This Row],[Petroleum liquids]]/Table1[[#This Row],[Consumption]]</f>
        <v>0</v>
      </c>
      <c r="Y3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9" s="2">
        <f ca="1">Table1[[#This Row],[Petroleum Coke]]/Table1[[#This Row],[Generation]]</f>
        <v>0</v>
      </c>
      <c r="AA39" s="2">
        <f ca="1">Table1[[#This Row],[Petroleum Coke]]/Table1[[#This Row],[Consumption]]</f>
        <v>0</v>
      </c>
      <c r="AB3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22653</v>
      </c>
      <c r="AC39" s="2">
        <f ca="1">Table1[[#This Row],[Natural Gas]]/Table1[[#This Row],[Generation]]</f>
        <v>0.37577758240299919</v>
      </c>
      <c r="AD39" s="2">
        <f ca="1">Table1[[#This Row],[Natural Gas]]/Table1[[#This Row],[Consumption]]</f>
        <v>0.4192748338855059</v>
      </c>
      <c r="AE3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9" s="2">
        <f ca="1">Table1[[#This Row],[Other Gases]]/Table1[[#This Row],[Generation]]</f>
        <v>0</v>
      </c>
      <c r="AG39" s="2">
        <f ca="1">Table1[[#This Row],[Other Gases]]/Table1[[#This Row],[Consumption]]</f>
        <v>0</v>
      </c>
      <c r="AH3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25009</v>
      </c>
      <c r="AI39" s="2">
        <f ca="1">Table1[[#This Row],[Hydroelectric]]/Table1[[#This Row],[Generation]]</f>
        <v>0.41485991075427564</v>
      </c>
      <c r="AJ39" s="2">
        <f ca="1">Table1[[#This Row],[Hydroelectric]]/Table1[[#This Row],[Consumption]]</f>
        <v>0.46288104536452646</v>
      </c>
      <c r="AK3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9031</v>
      </c>
      <c r="AL39" s="2">
        <f ca="1">Table1[[#This Row],[Wind ]]/Table1[[#This Row],[Generation]]</f>
        <v>0.14981006253836074</v>
      </c>
      <c r="AM39" s="2">
        <f ca="1">Table1[[#This Row],[Wind ]]/Table1[[#This Row],[Consumption]]</f>
        <v>0.16715097447666993</v>
      </c>
      <c r="AN3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939</v>
      </c>
      <c r="AO39" s="2">
        <f ca="1">Table1[[#This Row],[Biomass]]/Table1[[#This Row],[Generation]]</f>
        <v>1.5576530696879717E-2</v>
      </c>
      <c r="AP39" s="2">
        <f ca="1">Table1[[#This Row],[Biomass]]/Table1[[#This Row],[Consumption]]</f>
        <v>1.7379555423938996E-2</v>
      </c>
      <c r="AQ3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172</v>
      </c>
      <c r="AR39" s="2">
        <f ca="1">Table1[[#This Row],[Geothermal]]/Table1[[#This Row],[Generation]]</f>
        <v>2.8532090307383509E-3</v>
      </c>
      <c r="AS39" s="2">
        <f ca="1">Table1[[#This Row],[Geothermal]]/Table1[[#This Row],[Consumption]]</f>
        <v>3.1834755409132134E-3</v>
      </c>
      <c r="AT3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2417</v>
      </c>
      <c r="AU39" s="2">
        <f ca="1">Table1[[#This Row],[Solar PV]]/Table1[[#This Row],[Generation]]</f>
        <v>4.0094222251712754E-2</v>
      </c>
      <c r="AV39" s="2">
        <f ca="1">Table1[[#This Row],[Solar PV]]/Table1[[#This Row],[Consumption]]</f>
        <v>4.4735234781321145E-2</v>
      </c>
      <c r="AW3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9" s="2">
        <f ca="1">Table1[[#This Row],[Solar thermal]]/Table1[[#This Row],[Generation]]</f>
        <v>0</v>
      </c>
      <c r="AY39" s="2">
        <f ca="1">Table1[[#This Row],[Solar thermal]]/Table1[[#This Row],[Consumption]]</f>
        <v>0</v>
      </c>
    </row>
    <row r="40" spans="1:51" x14ac:dyDescent="0.75">
      <c r="A40" t="s">
        <v>74</v>
      </c>
      <c r="B40" s="13" cm="1">
        <f t="array" aca="1" ref="B4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457823</v>
      </c>
      <c r="C40" s="17" cm="1">
        <f t="array" aca="1" ref="C4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102.03333333333332</v>
      </c>
      <c r="D40" cm="1">
        <f t="array" aca="1" ref="D4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543880</v>
      </c>
      <c r="E40">
        <f ca="1">Table1[[#This Row],[Consumption]]-Table1[[#This Row],[Generation]]</f>
        <v>-86057</v>
      </c>
      <c r="F40" s="14">
        <f ca="1">Table1[[#This Row],[Imports]]/Table1[[#This Row],[Consumption]]</f>
        <v>-0.18797002334963511</v>
      </c>
      <c r="G40" s="13" cm="1">
        <f t="array" aca="1" ref="G4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349066</v>
      </c>
      <c r="H40" s="2">
        <f ca="1">Table1[[#This Row],[Fossil Fuels]]/Table1[[#This Row],[Generation]]</f>
        <v>0.64180701625358538</v>
      </c>
      <c r="I40" s="2">
        <f ca="1">Table1[[#This Row],[Fossil Fuels]]/Table1[[#This Row],[Consumption]]</f>
        <v>0.76244749608473139</v>
      </c>
      <c r="J40" cm="1">
        <f t="array" aca="1" ref="J4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153764</v>
      </c>
      <c r="K40" s="2">
        <f ca="1">Table1[[#This Row],[Renewables]]/Table1[[#This Row],[Generation]]</f>
        <v>0.28271677575935866</v>
      </c>
      <c r="L40" s="2">
        <f ca="1">Table1[[#This Row],[Renewables]]/Table1[[#This Row],[Consumption]]</f>
        <v>0.33585905470017891</v>
      </c>
      <c r="M40" cm="1">
        <f t="array" aca="1" ref="M4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40680</v>
      </c>
      <c r="N40" s="2">
        <f ca="1">Table1[[#This Row],[Nuclear ]]/Table1[[#This Row],[Generation]]</f>
        <v>7.4795910862690301E-2</v>
      </c>
      <c r="O40" s="2">
        <f ca="1">Table1[[#This Row],[Nuclear ]]/Table1[[#This Row],[Consumption]]</f>
        <v>8.8855299974007429E-2</v>
      </c>
      <c r="P40"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339</v>
      </c>
      <c r="Q40" s="2">
        <f ca="1">Table1[[#This Row],[Other]]/Table1[[#This Row],[Generation]]</f>
        <v>6.2329925718908579E-4</v>
      </c>
      <c r="R40" s="2">
        <f ca="1">Table1[[#This Row],[Other]]/Table1[[#This Row],[Consumption]]</f>
        <v>7.4046083311672857E-4</v>
      </c>
      <c r="S4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70693</v>
      </c>
      <c r="T40" s="2">
        <f ca="1">Table1[[#This Row],[Coal]]/Table1[[#This Row],[Generation]]</f>
        <v>0.12997903949400602</v>
      </c>
      <c r="U40" s="2">
        <f ca="1">Table1[[#This Row],[Coal]]/Table1[[#This Row],[Consumption]]</f>
        <v>0.1544112025826575</v>
      </c>
      <c r="V4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107</v>
      </c>
      <c r="W40" s="2">
        <f ca="1">Table1[[#This Row],[Petroleum liquids]]/Table1[[#This Row],[Generation]]</f>
        <v>1.967345738030448E-4</v>
      </c>
      <c r="X40" s="2">
        <f ca="1">Table1[[#This Row],[Petroleum liquids]]/Table1[[#This Row],[Consumption]]</f>
        <v>2.3371477623448364E-4</v>
      </c>
      <c r="Y40" s="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60</v>
      </c>
      <c r="Z40" s="2">
        <f ca="1">Table1[[#This Row],[Petroleum Coke]]/Table1[[#This Row],[Generation]]</f>
        <v>1.1031845259983821E-4</v>
      </c>
      <c r="AA40" s="2">
        <f ca="1">Table1[[#This Row],[Petroleum Coke]]/Table1[[#This Row],[Consumption]]</f>
        <v>1.3105501471092541E-4</v>
      </c>
      <c r="AB40" s="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275881</v>
      </c>
      <c r="AC40" s="2">
        <f ca="1">Table1[[#This Row],[Natural Gas]]/Table1[[#This Row],[Generation]]</f>
        <v>0.50724608369493274</v>
      </c>
      <c r="AD40" s="2">
        <f ca="1">Table1[[#This Row],[Natural Gas]]/Table1[[#This Row],[Consumption]]</f>
        <v>0.60259314189108015</v>
      </c>
      <c r="AE4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2325</v>
      </c>
      <c r="AF40" s="2">
        <f ca="1">Table1[[#This Row],[Other Gases]]/Table1[[#This Row],[Generation]]</f>
        <v>4.2748400382437305E-3</v>
      </c>
      <c r="AG40" s="2">
        <f ca="1">Table1[[#This Row],[Other Gases]]/Table1[[#This Row],[Consumption]]</f>
        <v>5.0783818200483589E-3</v>
      </c>
      <c r="AH40" s="13">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1018</v>
      </c>
      <c r="AI40" s="2">
        <f ca="1">Table1[[#This Row],[Hydroelectric]]/Table1[[#This Row],[Generation]]</f>
        <v>1.8717364124439214E-3</v>
      </c>
      <c r="AJ40" s="2">
        <f ca="1">Table1[[#This Row],[Hydroelectric]]/Table1[[#This Row],[Consumption]]</f>
        <v>2.2235667495953677E-3</v>
      </c>
      <c r="AK40" s="13">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119795</v>
      </c>
      <c r="AL40" s="2">
        <f ca="1">Table1[[#This Row],[Wind ]]/Table1[[#This Row],[Generation]]</f>
        <v>0.22025998381996029</v>
      </c>
      <c r="AM40" s="2">
        <f ca="1">Table1[[#This Row],[Wind ]]/Table1[[#This Row],[Consumption]]</f>
        <v>0.2616622581215885</v>
      </c>
      <c r="AN40" s="13">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1159</v>
      </c>
      <c r="AO40" s="2">
        <f ca="1">Table1[[#This Row],[Biomass]]/Table1[[#This Row],[Generation]]</f>
        <v>2.1309847760535411E-3</v>
      </c>
      <c r="AP40" s="2">
        <f ca="1">Table1[[#This Row],[Biomass]]/Table1[[#This Row],[Consumption]]</f>
        <v>2.5315460341660424E-3</v>
      </c>
      <c r="AQ40" s="13">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0" s="2">
        <f ca="1">Table1[[#This Row],[Geothermal]]/Table1[[#This Row],[Generation]]</f>
        <v>0</v>
      </c>
      <c r="AS40" s="2">
        <f ca="1">Table1[[#This Row],[Geothermal]]/Table1[[#This Row],[Consumption]]</f>
        <v>0</v>
      </c>
      <c r="AT40" s="13">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31792</v>
      </c>
      <c r="AU40" s="2">
        <f ca="1">Table1[[#This Row],[Solar PV]]/Table1[[#This Row],[Generation]]</f>
        <v>5.8454070750900936E-2</v>
      </c>
      <c r="AV40" s="2">
        <f ca="1">Table1[[#This Row],[Solar PV]]/Table1[[#This Row],[Consumption]]</f>
        <v>6.9441683794829012E-2</v>
      </c>
      <c r="AW40" s="13">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0" s="2">
        <f ca="1">Table1[[#This Row],[Solar thermal]]/Table1[[#This Row],[Generation]]</f>
        <v>0</v>
      </c>
      <c r="AY40" s="2">
        <f ca="1">Table1[[#This Row],[Solar thermal]]/Table1[[#This Row],[Consumption]]</f>
        <v>0</v>
      </c>
    </row>
    <row r="41" spans="1:51" x14ac:dyDescent="0.75">
      <c r="A41" t="s">
        <v>80</v>
      </c>
      <c r="B41" s="13" cm="1">
        <f t="array" aca="1" ref="B4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69915</v>
      </c>
      <c r="C41" s="17" cm="1">
        <f t="array" aca="1" ref="C4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100.46666666666668</v>
      </c>
      <c r="D41" cm="1">
        <f t="array" aca="1" ref="D4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63521</v>
      </c>
      <c r="E41">
        <f ca="1">Table1[[#This Row],[Consumption]]-Table1[[#This Row],[Generation]]</f>
        <v>6394</v>
      </c>
      <c r="F41" s="14">
        <f ca="1">Table1[[#This Row],[Imports]]/Table1[[#This Row],[Consumption]]</f>
        <v>9.1453908317242372E-2</v>
      </c>
      <c r="G41" cm="1">
        <f t="array" aca="1" ref="G4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58188</v>
      </c>
      <c r="H41" s="2">
        <f ca="1">Table1[[#This Row],[Fossil Fuels]]/Table1[[#This Row],[Generation]]</f>
        <v>0.91604351316887334</v>
      </c>
      <c r="I41" s="2">
        <f ca="1">Table1[[#This Row],[Fossil Fuels]]/Table1[[#This Row],[Consumption]]</f>
        <v>0.83226775370092254</v>
      </c>
      <c r="J41" cm="1">
        <f t="array" aca="1" ref="J4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5239</v>
      </c>
      <c r="K41" s="2">
        <f ca="1">Table1[[#This Row],[Renewables]]/Table1[[#This Row],[Generation]]</f>
        <v>8.2476661261630016E-2</v>
      </c>
      <c r="L41" s="2">
        <f ca="1">Table1[[#This Row],[Renewables]]/Table1[[#This Row],[Consumption]]</f>
        <v>7.493384824429665E-2</v>
      </c>
      <c r="M41" cm="1">
        <f t="array" aca="1" ref="M4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1" s="2">
        <f ca="1">Table1[[#This Row],[Nuclear ]]/Table1[[#This Row],[Generation]]</f>
        <v>0</v>
      </c>
      <c r="O41" s="2">
        <f ca="1">Table1[[#This Row],[Nuclear ]]/Table1[[#This Row],[Consumption]]</f>
        <v>0</v>
      </c>
      <c r="P4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93</v>
      </c>
      <c r="Q41" s="2">
        <f ca="1">Table1[[#This Row],[Other]]/Table1[[#This Row],[Generation]]</f>
        <v>1.4640827442892902E-3</v>
      </c>
      <c r="R41" s="2">
        <f ca="1">Table1[[#This Row],[Other]]/Table1[[#This Row],[Consumption]]</f>
        <v>1.3301866552242008E-3</v>
      </c>
      <c r="S4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43419</v>
      </c>
      <c r="T41" s="2">
        <f ca="1">Table1[[#This Row],[Coal]]/Table1[[#This Row],[Generation]]</f>
        <v>0.68353772768060961</v>
      </c>
      <c r="U41" s="2">
        <f ca="1">Table1[[#This Row],[Coal]]/Table1[[#This Row],[Consumption]]</f>
        <v>0.62102553100193092</v>
      </c>
      <c r="V4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90</v>
      </c>
      <c r="W41" s="2">
        <f ca="1">Table1[[#This Row],[Petroleum liquids]]/Table1[[#This Row],[Generation]]</f>
        <v>1.4168542686670549E-3</v>
      </c>
      <c r="X41" s="2">
        <f ca="1">Table1[[#This Row],[Petroleum liquids]]/Table1[[#This Row],[Consumption]]</f>
        <v>1.2872774082814847E-3</v>
      </c>
      <c r="Y4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1" s="2">
        <f ca="1">Table1[[#This Row],[Petroleum Coke]]/Table1[[#This Row],[Generation]]</f>
        <v>0</v>
      </c>
      <c r="AA41" s="2">
        <f ca="1">Table1[[#This Row],[Petroleum Coke]]/Table1[[#This Row],[Consumption]]</f>
        <v>0</v>
      </c>
      <c r="AB4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14679</v>
      </c>
      <c r="AC41" s="2">
        <f ca="1">Table1[[#This Row],[Natural Gas]]/Table1[[#This Row],[Generation]]</f>
        <v>0.23108893121959667</v>
      </c>
      <c r="AD41" s="2">
        <f ca="1">Table1[[#This Row],[Natural Gas]]/Table1[[#This Row],[Consumption]]</f>
        <v>0.20995494529071015</v>
      </c>
      <c r="AE4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1" s="2">
        <f ca="1">Table1[[#This Row],[Other Gases]]/Table1[[#This Row],[Generation]]</f>
        <v>0</v>
      </c>
      <c r="AG41" s="2">
        <f ca="1">Table1[[#This Row],[Other Gases]]/Table1[[#This Row],[Consumption]]</f>
        <v>0</v>
      </c>
      <c r="AH4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4564</v>
      </c>
      <c r="AI41" s="2">
        <f ca="1">Table1[[#This Row],[Hydroelectric]]/Table1[[#This Row],[Generation]]</f>
        <v>7.1850254246627096E-2</v>
      </c>
      <c r="AJ41" s="2">
        <f ca="1">Table1[[#This Row],[Hydroelectric]]/Table1[[#This Row],[Consumption]]</f>
        <v>6.5279267682185504E-2</v>
      </c>
      <c r="AK4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1" s="2">
        <f ca="1">Table1[[#This Row],[Wind ]]/Table1[[#This Row],[Generation]]</f>
        <v>0</v>
      </c>
      <c r="AM41" s="2">
        <f ca="1">Table1[[#This Row],[Wind ]]/Table1[[#This Row],[Consumption]]</f>
        <v>0</v>
      </c>
      <c r="AN4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381</v>
      </c>
      <c r="AO41" s="2">
        <f ca="1">Table1[[#This Row],[Biomass]]/Table1[[#This Row],[Generation]]</f>
        <v>5.9980164040238657E-3</v>
      </c>
      <c r="AP41" s="2">
        <f ca="1">Table1[[#This Row],[Biomass]]/Table1[[#This Row],[Consumption]]</f>
        <v>5.4494743617249514E-3</v>
      </c>
      <c r="AQ4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1" s="2">
        <f ca="1">Table1[[#This Row],[Geothermal]]/Table1[[#This Row],[Generation]]</f>
        <v>0</v>
      </c>
      <c r="AS41" s="2">
        <f ca="1">Table1[[#This Row],[Geothermal]]/Table1[[#This Row],[Consumption]]</f>
        <v>0</v>
      </c>
      <c r="AT4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294</v>
      </c>
      <c r="AU41" s="2">
        <f ca="1">Table1[[#This Row],[Solar PV]]/Table1[[#This Row],[Generation]]</f>
        <v>4.6283906109790465E-3</v>
      </c>
      <c r="AV41" s="2">
        <f ca="1">Table1[[#This Row],[Solar PV]]/Table1[[#This Row],[Consumption]]</f>
        <v>4.2051062003861835E-3</v>
      </c>
      <c r="AW4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1" s="2">
        <f ca="1">Table1[[#This Row],[Solar thermal]]/Table1[[#This Row],[Generation]]</f>
        <v>0</v>
      </c>
      <c r="AY41" s="2">
        <f ca="1">Table1[[#This Row],[Solar thermal]]/Table1[[#This Row],[Consumption]]</f>
        <v>0</v>
      </c>
    </row>
    <row r="42" spans="1:51" x14ac:dyDescent="0.75">
      <c r="A42" t="s">
        <v>40</v>
      </c>
      <c r="B42" s="13" cm="1">
        <f t="array" aca="1" ref="B4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49252</v>
      </c>
      <c r="C42" s="17" cm="1">
        <f t="array" aca="1" ref="C4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96.941666666666663</v>
      </c>
      <c r="D42" cm="1">
        <f t="array" aca="1" ref="D4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61893</v>
      </c>
      <c r="E42">
        <f ca="1">Table1[[#This Row],[Consumption]]-Table1[[#This Row],[Generation]]</f>
        <v>-12641</v>
      </c>
      <c r="F42" s="14">
        <f ca="1">Table1[[#This Row],[Imports]]/Table1[[#This Row],[Consumption]]</f>
        <v>-0.2566596280354097</v>
      </c>
      <c r="G42" cm="1">
        <f t="array" aca="1" ref="G4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41189</v>
      </c>
      <c r="H42" s="2">
        <f ca="1">Table1[[#This Row],[Fossil Fuels]]/Table1[[#This Row],[Generation]]</f>
        <v>0.66548721180101145</v>
      </c>
      <c r="I42" s="2">
        <f ca="1">Table1[[#This Row],[Fossil Fuels]]/Table1[[#This Row],[Consumption]]</f>
        <v>0.83629091204418093</v>
      </c>
      <c r="J42" cm="1">
        <f t="array" aca="1" ref="J4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5612</v>
      </c>
      <c r="K42" s="2">
        <f ca="1">Table1[[#This Row],[Renewables]]/Table1[[#This Row],[Generation]]</f>
        <v>9.0672612411742848E-2</v>
      </c>
      <c r="L42" s="2">
        <f ca="1">Table1[[#This Row],[Renewables]]/Table1[[#This Row],[Consumption]]</f>
        <v>0.11394461138633964</v>
      </c>
      <c r="M42" cm="1">
        <f t="array" aca="1" ref="M4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14973</v>
      </c>
      <c r="N42" s="2">
        <f ca="1">Table1[[#This Row],[Nuclear ]]/Table1[[#This Row],[Generation]]</f>
        <v>0.241917502787068</v>
      </c>
      <c r="O42" s="2">
        <f ca="1">Table1[[#This Row],[Nuclear ]]/Table1[[#This Row],[Consumption]]</f>
        <v>0.3040079590676521</v>
      </c>
      <c r="P4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9.83</v>
      </c>
      <c r="Q42" s="2">
        <f ca="1">Table1[[#This Row],[Other]]/Table1[[#This Row],[Generation]]</f>
        <v>1.588224839642609E-4</v>
      </c>
      <c r="R42" s="2">
        <f ca="1">Table1[[#This Row],[Other]]/Table1[[#This Row],[Consumption]]</f>
        <v>1.9958580362218793E-4</v>
      </c>
      <c r="S4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16844</v>
      </c>
      <c r="T42" s="2">
        <f ca="1">Table1[[#This Row],[Coal]]/Table1[[#This Row],[Generation]]</f>
        <v>0.27214709256297159</v>
      </c>
      <c r="U42" s="2">
        <f ca="1">Table1[[#This Row],[Coal]]/Table1[[#This Row],[Consumption]]</f>
        <v>0.34199626411110207</v>
      </c>
      <c r="V4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30</v>
      </c>
      <c r="W42" s="2">
        <f ca="1">Table1[[#This Row],[Petroleum liquids]]/Table1[[#This Row],[Generation]]</f>
        <v>4.8470747903640155E-4</v>
      </c>
      <c r="X42" s="2">
        <f ca="1">Table1[[#This Row],[Petroleum liquids]]/Table1[[#This Row],[Consumption]]</f>
        <v>6.0911232031186555E-4</v>
      </c>
      <c r="Y4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2" s="2">
        <f ca="1">Table1[[#This Row],[Petroleum Coke]]/Table1[[#This Row],[Generation]]</f>
        <v>0</v>
      </c>
      <c r="AA42" s="2">
        <f ca="1">Table1[[#This Row],[Petroleum Coke]]/Table1[[#This Row],[Consumption]]</f>
        <v>0</v>
      </c>
      <c r="AB4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24315</v>
      </c>
      <c r="AC42" s="2">
        <f ca="1">Table1[[#This Row],[Natural Gas]]/Table1[[#This Row],[Generation]]</f>
        <v>0.39285541175900346</v>
      </c>
      <c r="AD42" s="2">
        <f ca="1">Table1[[#This Row],[Natural Gas]]/Table1[[#This Row],[Consumption]]</f>
        <v>0.49368553561276701</v>
      </c>
      <c r="AE4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2" s="2">
        <f ca="1">Table1[[#This Row],[Other Gases]]/Table1[[#This Row],[Generation]]</f>
        <v>0</v>
      </c>
      <c r="AG42" s="2">
        <f ca="1">Table1[[#This Row],[Other Gases]]/Table1[[#This Row],[Consumption]]</f>
        <v>0</v>
      </c>
      <c r="AH4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3662</v>
      </c>
      <c r="AI42" s="2">
        <f ca="1">Table1[[#This Row],[Hydroelectric]]/Table1[[#This Row],[Generation]]</f>
        <v>5.916662627437675E-2</v>
      </c>
      <c r="AJ42" s="2">
        <f ca="1">Table1[[#This Row],[Hydroelectric]]/Table1[[#This Row],[Consumption]]</f>
        <v>7.4352310566068378E-2</v>
      </c>
      <c r="AK4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2" s="2">
        <f ca="1">Table1[[#This Row],[Wind ]]/Table1[[#This Row],[Generation]]</f>
        <v>0</v>
      </c>
      <c r="AM42" s="2">
        <f ca="1">Table1[[#This Row],[Wind ]]/Table1[[#This Row],[Consumption]]</f>
        <v>0</v>
      </c>
      <c r="AN4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758</v>
      </c>
      <c r="AO42" s="2">
        <f ca="1">Table1[[#This Row],[Biomass]]/Table1[[#This Row],[Generation]]</f>
        <v>1.2246942303653079E-2</v>
      </c>
      <c r="AP42" s="2">
        <f ca="1">Table1[[#This Row],[Biomass]]/Table1[[#This Row],[Consumption]]</f>
        <v>1.5390237959879802E-2</v>
      </c>
      <c r="AQ4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2" s="2">
        <f ca="1">Table1[[#This Row],[Geothermal]]/Table1[[#This Row],[Generation]]</f>
        <v>0</v>
      </c>
      <c r="AS42" s="2">
        <f ca="1">Table1[[#This Row],[Geothermal]]/Table1[[#This Row],[Consumption]]</f>
        <v>0</v>
      </c>
      <c r="AT4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1192</v>
      </c>
      <c r="AU42" s="2">
        <f ca="1">Table1[[#This Row],[Solar PV]]/Table1[[#This Row],[Generation]]</f>
        <v>1.9259043833713022E-2</v>
      </c>
      <c r="AV42" s="2">
        <f ca="1">Table1[[#This Row],[Solar PV]]/Table1[[#This Row],[Consumption]]</f>
        <v>2.4202062860391456E-2</v>
      </c>
      <c r="AW4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2" s="2">
        <f ca="1">Table1[[#This Row],[Solar thermal]]/Table1[[#This Row],[Generation]]</f>
        <v>0</v>
      </c>
      <c r="AY42" s="2">
        <f ca="1">Table1[[#This Row],[Solar thermal]]/Table1[[#This Row],[Consumption]]</f>
        <v>0</v>
      </c>
    </row>
    <row r="43" spans="1:51" x14ac:dyDescent="0.75">
      <c r="A43" t="s">
        <v>63</v>
      </c>
      <c r="B43" s="13" cm="1">
        <f t="array" aca="1" ref="B4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28688</v>
      </c>
      <c r="C43" s="17" cm="1">
        <f t="array" aca="1" ref="C4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96.274999999999991</v>
      </c>
      <c r="D43" cm="1">
        <f t="array" aca="1" ref="D4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39111</v>
      </c>
      <c r="E43">
        <f ca="1">Table1[[#This Row],[Consumption]]-Table1[[#This Row],[Generation]]</f>
        <v>-10423</v>
      </c>
      <c r="F43" s="14">
        <f ca="1">Table1[[#This Row],[Imports]]/Table1[[#This Row],[Consumption]]</f>
        <v>-0.36332264361405464</v>
      </c>
      <c r="G43" cm="1">
        <f t="array" aca="1" ref="G4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20892</v>
      </c>
      <c r="H43" s="2">
        <f ca="1">Table1[[#This Row],[Fossil Fuels]]/Table1[[#This Row],[Generation]]</f>
        <v>0.5341719720794661</v>
      </c>
      <c r="I43" s="2">
        <f ca="1">Table1[[#This Row],[Fossil Fuels]]/Table1[[#This Row],[Consumption]]</f>
        <v>0.72824874511991078</v>
      </c>
      <c r="J43" cm="1">
        <f t="array" aca="1" ref="J4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18095</v>
      </c>
      <c r="K43" s="2">
        <f ca="1">Table1[[#This Row],[Renewables]]/Table1[[#This Row],[Generation]]</f>
        <v>0.46265756436808059</v>
      </c>
      <c r="L43" s="2">
        <f ca="1">Table1[[#This Row],[Renewables]]/Table1[[#This Row],[Consumption]]</f>
        <v>0.63075153374233128</v>
      </c>
      <c r="M43" cm="1">
        <f t="array" aca="1" ref="M4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3" s="2">
        <f ca="1">Table1[[#This Row],[Nuclear ]]/Table1[[#This Row],[Generation]]</f>
        <v>0</v>
      </c>
      <c r="O43" s="2">
        <f ca="1">Table1[[#This Row],[Nuclear ]]/Table1[[#This Row],[Consumption]]</f>
        <v>0</v>
      </c>
      <c r="P4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-18.52</v>
      </c>
      <c r="Q43" s="2">
        <f ca="1">Table1[[#This Row],[Other]]/Table1[[#This Row],[Generation]]</f>
        <v>-4.7352407251156963E-4</v>
      </c>
      <c r="R43" s="2">
        <f ca="1">Table1[[#This Row],[Other]]/Table1[[#This Row],[Consumption]]</f>
        <v>-6.4556609035136645E-4</v>
      </c>
      <c r="S4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7373</v>
      </c>
      <c r="T43" s="2">
        <f ca="1">Table1[[#This Row],[Coal]]/Table1[[#This Row],[Generation]]</f>
        <v>0.18851474009869346</v>
      </c>
      <c r="U43" s="2">
        <f ca="1">Table1[[#This Row],[Coal]]/Table1[[#This Row],[Consumption]]</f>
        <v>0.25700641383156719</v>
      </c>
      <c r="V4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43" s="2">
        <f ca="1">Table1[[#This Row],[Petroleum liquids]]/Table1[[#This Row],[Generation]]</f>
        <v>0</v>
      </c>
      <c r="X43" s="2">
        <f ca="1">Table1[[#This Row],[Petroleum liquids]]/Table1[[#This Row],[Consumption]]</f>
        <v>0</v>
      </c>
      <c r="Y4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3" s="2">
        <f ca="1">Table1[[#This Row],[Petroleum Coke]]/Table1[[#This Row],[Generation]]</f>
        <v>0</v>
      </c>
      <c r="AA43" s="2">
        <f ca="1">Table1[[#This Row],[Petroleum Coke]]/Table1[[#This Row],[Consumption]]</f>
        <v>0</v>
      </c>
      <c r="AB4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13519</v>
      </c>
      <c r="AC43" s="2">
        <f ca="1">Table1[[#This Row],[Natural Gas]]/Table1[[#This Row],[Generation]]</f>
        <v>0.34565723198077269</v>
      </c>
      <c r="AD43" s="2">
        <f ca="1">Table1[[#This Row],[Natural Gas]]/Table1[[#This Row],[Consumption]]</f>
        <v>0.47124233128834359</v>
      </c>
      <c r="AE4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3" s="2">
        <f ca="1">Table1[[#This Row],[Other Gases]]/Table1[[#This Row],[Generation]]</f>
        <v>0</v>
      </c>
      <c r="AG43" s="2">
        <f ca="1">Table1[[#This Row],[Other Gases]]/Table1[[#This Row],[Consumption]]</f>
        <v>0</v>
      </c>
      <c r="AH4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43" s="2">
        <f ca="1">Table1[[#This Row],[Hydroelectric]]/Table1[[#This Row],[Generation]]</f>
        <v>0</v>
      </c>
      <c r="AJ43" s="2">
        <f ca="1">Table1[[#This Row],[Hydroelectric]]/Table1[[#This Row],[Consumption]]</f>
        <v>0</v>
      </c>
      <c r="AK4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14815</v>
      </c>
      <c r="AL43" s="2">
        <f ca="1">Table1[[#This Row],[Wind ]]/Table1[[#This Row],[Generation]]</f>
        <v>0.37879368975480043</v>
      </c>
      <c r="AM43" s="2">
        <f ca="1">Table1[[#This Row],[Wind ]]/Table1[[#This Row],[Consumption]]</f>
        <v>0.51641801450083658</v>
      </c>
      <c r="AN4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17</v>
      </c>
      <c r="AO43" s="2">
        <f ca="1">Table1[[#This Row],[Biomass]]/Table1[[#This Row],[Generation]]</f>
        <v>4.3466032573956175E-4</v>
      </c>
      <c r="AP43" s="2">
        <f ca="1">Table1[[#This Row],[Biomass]]/Table1[[#This Row],[Consumption]]</f>
        <v>5.9258226436140551E-4</v>
      </c>
      <c r="AQ4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34</v>
      </c>
      <c r="AR43" s="2">
        <f ca="1">Table1[[#This Row],[Geothermal]]/Table1[[#This Row],[Generation]]</f>
        <v>8.693206514791235E-4</v>
      </c>
      <c r="AS43" s="2">
        <f ca="1">Table1[[#This Row],[Geothermal]]/Table1[[#This Row],[Consumption]]</f>
        <v>1.185164528722811E-3</v>
      </c>
      <c r="AT4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3229</v>
      </c>
      <c r="AU43" s="2">
        <f ca="1">Table1[[#This Row],[Solar PV]]/Table1[[#This Row],[Generation]]</f>
        <v>8.2559893636061463E-2</v>
      </c>
      <c r="AV43" s="2">
        <f ca="1">Table1[[#This Row],[Solar PV]]/Table1[[#This Row],[Consumption]]</f>
        <v>0.11255577244841049</v>
      </c>
      <c r="AW4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3" s="2">
        <f ca="1">Table1[[#This Row],[Solar thermal]]/Table1[[#This Row],[Generation]]</f>
        <v>0</v>
      </c>
      <c r="AY43" s="2">
        <f ca="1">Table1[[#This Row],[Solar thermal]]/Table1[[#This Row],[Consumption]]</f>
        <v>0</v>
      </c>
    </row>
    <row r="44" spans="1:51" x14ac:dyDescent="0.75">
      <c r="A44" t="s">
        <v>77</v>
      </c>
      <c r="B44" s="13" cm="1">
        <f t="array" aca="1" ref="B4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88783</v>
      </c>
      <c r="C44" s="17" cm="1">
        <f t="array" aca="1" ref="C4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95.949999999999989</v>
      </c>
      <c r="D44" cm="1">
        <f t="array" aca="1" ref="D4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102589</v>
      </c>
      <c r="E44">
        <f ca="1">Table1[[#This Row],[Consumption]]-Table1[[#This Row],[Generation]]</f>
        <v>-13806</v>
      </c>
      <c r="F44" s="14">
        <f ca="1">Table1[[#This Row],[Imports]]/Table1[[#This Row],[Consumption]]</f>
        <v>-0.15550274264217248</v>
      </c>
      <c r="G44" cm="1">
        <f t="array" aca="1" ref="G4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22506</v>
      </c>
      <c r="H44" s="2">
        <f ca="1">Table1[[#This Row],[Fossil Fuels]]/Table1[[#This Row],[Generation]]</f>
        <v>0.21938024544541812</v>
      </c>
      <c r="I44" s="2">
        <f ca="1">Table1[[#This Row],[Fossil Fuels]]/Table1[[#This Row],[Consumption]]</f>
        <v>0.25349447529369362</v>
      </c>
      <c r="J44" cm="1">
        <f t="array" aca="1" ref="J4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71576</v>
      </c>
      <c r="K44" s="2">
        <f ca="1">Table1[[#This Row],[Renewables]]/Table1[[#This Row],[Generation]]</f>
        <v>0.69769663414206207</v>
      </c>
      <c r="L44" s="2">
        <f ca="1">Table1[[#This Row],[Renewables]]/Table1[[#This Row],[Consumption]]</f>
        <v>0.80619037428336504</v>
      </c>
      <c r="M44" cm="1">
        <f t="array" aca="1" ref="M4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8436</v>
      </c>
      <c r="N44" s="2">
        <f ca="1">Table1[[#This Row],[Nuclear ]]/Table1[[#This Row],[Generation]]</f>
        <v>8.2231038415424659E-2</v>
      </c>
      <c r="O44" s="2">
        <f ca="1">Table1[[#This Row],[Nuclear ]]/Table1[[#This Row],[Consumption]]</f>
        <v>9.501819041933704E-2</v>
      </c>
      <c r="P4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65</v>
      </c>
      <c r="Q44" s="2">
        <f ca="1">Table1[[#This Row],[Other]]/Table1[[#This Row],[Generation]]</f>
        <v>6.335961945237794E-4</v>
      </c>
      <c r="R44" s="2">
        <f ca="1">Table1[[#This Row],[Other]]/Table1[[#This Row],[Consumption]]</f>
        <v>7.3212214049987051E-4</v>
      </c>
      <c r="S4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4163</v>
      </c>
      <c r="T44" s="2">
        <f ca="1">Table1[[#This Row],[Coal]]/Table1[[#This Row],[Generation]]</f>
        <v>4.0579399350807593E-2</v>
      </c>
      <c r="U44" s="2">
        <f ca="1">Table1[[#This Row],[Coal]]/Table1[[#This Row],[Consumption]]</f>
        <v>4.6889607244630163E-2</v>
      </c>
      <c r="V4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29</v>
      </c>
      <c r="W44" s="2">
        <f ca="1">Table1[[#This Row],[Petroleum liquids]]/Table1[[#This Row],[Generation]]</f>
        <v>2.8268137909522463E-4</v>
      </c>
      <c r="X44" s="2">
        <f ca="1">Table1[[#This Row],[Petroleum liquids]]/Table1[[#This Row],[Consumption]]</f>
        <v>3.2663910883840377E-4</v>
      </c>
      <c r="Y4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4" s="2">
        <f ca="1">Table1[[#This Row],[Petroleum Coke]]/Table1[[#This Row],[Generation]]</f>
        <v>0</v>
      </c>
      <c r="AA44" s="2">
        <f ca="1">Table1[[#This Row],[Petroleum Coke]]/Table1[[#This Row],[Consumption]]</f>
        <v>0</v>
      </c>
      <c r="AB4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18076</v>
      </c>
      <c r="AC44" s="2">
        <f ca="1">Table1[[#This Row],[Natural Gas]]/Table1[[#This Row],[Generation]]</f>
        <v>0.17619822788018208</v>
      </c>
      <c r="AD44" s="2">
        <f ca="1">Table1[[#This Row],[Natural Gas]]/Table1[[#This Row],[Consumption]]</f>
        <v>0.2035975355642409</v>
      </c>
      <c r="AE4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238</v>
      </c>
      <c r="AF44" s="2">
        <f ca="1">Table1[[#This Row],[Other Gases]]/Table1[[#This Row],[Generation]]</f>
        <v>2.319936835333223E-3</v>
      </c>
      <c r="AG44" s="2">
        <f ca="1">Table1[[#This Row],[Other Gases]]/Table1[[#This Row],[Consumption]]</f>
        <v>2.680693375984141E-3</v>
      </c>
      <c r="AH4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61438</v>
      </c>
      <c r="AI44" s="2">
        <f ca="1">Table1[[#This Row],[Hydroelectric]]/Table1[[#This Row],[Generation]]</f>
        <v>0.59887512306387625</v>
      </c>
      <c r="AJ44" s="2">
        <f ca="1">Table1[[#This Row],[Hydroelectric]]/Table1[[#This Row],[Consumption]]</f>
        <v>0.69200184720047753</v>
      </c>
      <c r="AK4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7991</v>
      </c>
      <c r="AL44" s="2">
        <f ca="1">Table1[[#This Row],[Wind ]]/Table1[[#This Row],[Generation]]</f>
        <v>7.7893341391377241E-2</v>
      </c>
      <c r="AM44" s="2">
        <f ca="1">Table1[[#This Row],[Wind ]]/Table1[[#This Row],[Consumption]]</f>
        <v>9.0005969611299461E-2</v>
      </c>
      <c r="AN4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1274</v>
      </c>
      <c r="AO44" s="2">
        <f ca="1">Table1[[#This Row],[Biomass]]/Table1[[#This Row],[Generation]]</f>
        <v>1.2418485412666075E-2</v>
      </c>
      <c r="AP44" s="2">
        <f ca="1">Table1[[#This Row],[Biomass]]/Table1[[#This Row],[Consumption]]</f>
        <v>1.4349593953797462E-2</v>
      </c>
      <c r="AQ4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4" s="2">
        <f ca="1">Table1[[#This Row],[Geothermal]]/Table1[[#This Row],[Generation]]</f>
        <v>0</v>
      </c>
      <c r="AS44" s="2">
        <f ca="1">Table1[[#This Row],[Geothermal]]/Table1[[#This Row],[Consumption]]</f>
        <v>0</v>
      </c>
      <c r="AT4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873</v>
      </c>
      <c r="AU44" s="2">
        <f ca="1">Table1[[#This Row],[Solar PV]]/Table1[[#This Row],[Generation]]</f>
        <v>8.5096842741424518E-3</v>
      </c>
      <c r="AV44" s="2">
        <f ca="1">Table1[[#This Row],[Solar PV]]/Table1[[#This Row],[Consumption]]</f>
        <v>9.8329635177905675E-3</v>
      </c>
      <c r="AW4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4" s="2">
        <f ca="1">Table1[[#This Row],[Solar thermal]]/Table1[[#This Row],[Generation]]</f>
        <v>0</v>
      </c>
      <c r="AY44" s="2">
        <f ca="1">Table1[[#This Row],[Solar thermal]]/Table1[[#This Row],[Consumption]]</f>
        <v>0</v>
      </c>
    </row>
    <row r="45" spans="1:51" x14ac:dyDescent="0.75">
      <c r="A45" t="s">
        <v>49</v>
      </c>
      <c r="B45" s="13" cm="1">
        <f t="array" aca="1" ref="B4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54839</v>
      </c>
      <c r="C45" s="17" cm="1">
        <f t="array" aca="1" ref="C4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93.908333333333346</v>
      </c>
      <c r="D45" cm="1">
        <f t="array" aca="1" ref="D4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69909</v>
      </c>
      <c r="E45">
        <f ca="1">Table1[[#This Row],[Consumption]]-Table1[[#This Row],[Generation]]</f>
        <v>-15070</v>
      </c>
      <c r="F45" s="14">
        <f ca="1">Table1[[#This Row],[Imports]]/Table1[[#This Row],[Consumption]]</f>
        <v>-0.274804427505972</v>
      </c>
      <c r="G45" cm="1">
        <f t="array" aca="1" ref="G4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26582.47</v>
      </c>
      <c r="H45" s="2">
        <f ca="1">Table1[[#This Row],[Fossil Fuels]]/Table1[[#This Row],[Generation]]</f>
        <v>0.38024388848360013</v>
      </c>
      <c r="I45" s="2">
        <f ca="1">Table1[[#This Row],[Fossil Fuels]]/Table1[[#This Row],[Consumption]]</f>
        <v>0.48473659257098051</v>
      </c>
      <c r="J45" cm="1">
        <f t="array" aca="1" ref="J4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43327</v>
      </c>
      <c r="K45" s="2">
        <f ca="1">Table1[[#This Row],[Renewables]]/Table1[[#This Row],[Generation]]</f>
        <v>0.6197628345420475</v>
      </c>
      <c r="L45" s="2">
        <f ca="1">Table1[[#This Row],[Renewables]]/Table1[[#This Row],[Consumption]]</f>
        <v>0.79007640547785341</v>
      </c>
      <c r="M45" cm="1">
        <f t="array" aca="1" ref="M4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5" s="2">
        <f ca="1">Table1[[#This Row],[Nuclear ]]/Table1[[#This Row],[Generation]]</f>
        <v>0</v>
      </c>
      <c r="O45" s="2">
        <f ca="1">Table1[[#This Row],[Nuclear ]]/Table1[[#This Row],[Consumption]]</f>
        <v>0</v>
      </c>
      <c r="P4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45" s="2">
        <f ca="1">Table1[[#This Row],[Other]]/Table1[[#This Row],[Generation]]</f>
        <v>0</v>
      </c>
      <c r="R45" s="2">
        <f ca="1">Table1[[#This Row],[Other]]/Table1[[#This Row],[Consumption]]</f>
        <v>0</v>
      </c>
      <c r="S4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16434</v>
      </c>
      <c r="T45" s="2">
        <f ca="1">Table1[[#This Row],[Coal]]/Table1[[#This Row],[Generation]]</f>
        <v>0.23507702870874994</v>
      </c>
      <c r="U45" s="2">
        <f ca="1">Table1[[#This Row],[Coal]]/Table1[[#This Row],[Consumption]]</f>
        <v>0.29967723700286292</v>
      </c>
      <c r="V4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88</v>
      </c>
      <c r="W45" s="2">
        <f ca="1">Table1[[#This Row],[Petroleum liquids]]/Table1[[#This Row],[Generation]]</f>
        <v>1.2587792701941095E-3</v>
      </c>
      <c r="X45" s="2">
        <f ca="1">Table1[[#This Row],[Petroleum liquids]]/Table1[[#This Row],[Consumption]]</f>
        <v>1.6046973868961869E-3</v>
      </c>
      <c r="Y4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2.4699999999999998</v>
      </c>
      <c r="Z45" s="2">
        <f ca="1">Table1[[#This Row],[Petroleum Coke]]/Table1[[#This Row],[Generation]]</f>
        <v>3.533164542476648E-5</v>
      </c>
      <c r="AA45" s="2">
        <f ca="1">Table1[[#This Row],[Petroleum Coke]]/Table1[[#This Row],[Consumption]]</f>
        <v>4.5040938018563427E-5</v>
      </c>
      <c r="AB4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10058</v>
      </c>
      <c r="AC45" s="2">
        <f ca="1">Table1[[#This Row],[Natural Gas]]/Table1[[#This Row],[Generation]]</f>
        <v>0.14387274885923129</v>
      </c>
      <c r="AD45" s="2">
        <f ca="1">Table1[[#This Row],[Natural Gas]]/Table1[[#This Row],[Consumption]]</f>
        <v>0.18340961724320284</v>
      </c>
      <c r="AE4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5" s="2">
        <f ca="1">Table1[[#This Row],[Other Gases]]/Table1[[#This Row],[Generation]]</f>
        <v>0</v>
      </c>
      <c r="AG45" s="2">
        <f ca="1">Table1[[#This Row],[Other Gases]]/Table1[[#This Row],[Consumption]]</f>
        <v>0</v>
      </c>
      <c r="AH4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825</v>
      </c>
      <c r="AI45" s="2">
        <f ca="1">Table1[[#This Row],[Hydroelectric]]/Table1[[#This Row],[Generation]]</f>
        <v>1.1801055658069777E-2</v>
      </c>
      <c r="AJ45" s="2">
        <f ca="1">Table1[[#This Row],[Hydroelectric]]/Table1[[#This Row],[Consumption]]</f>
        <v>1.5044038002151754E-2</v>
      </c>
      <c r="AK4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41389</v>
      </c>
      <c r="AL45" s="2">
        <f ca="1">Table1[[#This Row],[Wind ]]/Table1[[#This Row],[Generation]]</f>
        <v>0.59204108197799998</v>
      </c>
      <c r="AM45" s="2">
        <f ca="1">Table1[[#This Row],[Wind ]]/Table1[[#This Row],[Consumption]]</f>
        <v>0.75473659257098047</v>
      </c>
      <c r="AN4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200</v>
      </c>
      <c r="AO45" s="2">
        <f ca="1">Table1[[#This Row],[Biomass]]/Table1[[#This Row],[Generation]]</f>
        <v>2.8608619777138852E-3</v>
      </c>
      <c r="AP45" s="2">
        <f ca="1">Table1[[#This Row],[Biomass]]/Table1[[#This Row],[Consumption]]</f>
        <v>3.6470395156731521E-3</v>
      </c>
      <c r="AQ4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5" s="2">
        <f ca="1">Table1[[#This Row],[Geothermal]]/Table1[[#This Row],[Generation]]</f>
        <v>0</v>
      </c>
      <c r="AS45" s="2">
        <f ca="1">Table1[[#This Row],[Geothermal]]/Table1[[#This Row],[Consumption]]</f>
        <v>0</v>
      </c>
      <c r="AT4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913</v>
      </c>
      <c r="AU45" s="2">
        <f ca="1">Table1[[#This Row],[Solar PV]]/Table1[[#This Row],[Generation]]</f>
        <v>1.3059834928263885E-2</v>
      </c>
      <c r="AV45" s="2">
        <f ca="1">Table1[[#This Row],[Solar PV]]/Table1[[#This Row],[Consumption]]</f>
        <v>1.6648735389047941E-2</v>
      </c>
      <c r="AW4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5" s="2">
        <f ca="1">Table1[[#This Row],[Solar thermal]]/Table1[[#This Row],[Generation]]</f>
        <v>0</v>
      </c>
      <c r="AY45" s="2">
        <f ca="1">Table1[[#This Row],[Solar thermal]]/Table1[[#This Row],[Consumption]]</f>
        <v>0</v>
      </c>
    </row>
    <row r="46" spans="1:51" x14ac:dyDescent="0.75">
      <c r="A46" t="s">
        <v>68</v>
      </c>
      <c r="B46" s="13" cm="1">
        <f t="array" aca="1" ref="B4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68797</v>
      </c>
      <c r="C46" s="17" cm="1">
        <f t="array" aca="1" ref="C4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93.149999999999991</v>
      </c>
      <c r="D46" cm="1">
        <f t="array" aca="1" ref="D4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90509</v>
      </c>
      <c r="E46">
        <f ca="1">Table1[[#This Row],[Consumption]]-Table1[[#This Row],[Generation]]</f>
        <v>-21712</v>
      </c>
      <c r="F46" s="14">
        <f ca="1">Table1[[#This Row],[Imports]]/Table1[[#This Row],[Consumption]]</f>
        <v>-0.31559515676555666</v>
      </c>
      <c r="G46" cm="1">
        <f t="array" aca="1" ref="G4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50257.950000000004</v>
      </c>
      <c r="H46" s="2">
        <f ca="1">Table1[[#This Row],[Fossil Fuels]]/Table1[[#This Row],[Generation]]</f>
        <v>0.55528124274933988</v>
      </c>
      <c r="I46" s="2">
        <f ca="1">Table1[[#This Row],[Fossil Fuels]]/Table1[[#This Row],[Consumption]]</f>
        <v>0.73052531360379092</v>
      </c>
      <c r="J46" cm="1">
        <f t="array" aca="1" ref="J4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40284</v>
      </c>
      <c r="K46" s="2">
        <f ca="1">Table1[[#This Row],[Renewables]]/Table1[[#This Row],[Generation]]</f>
        <v>0.44508280944436462</v>
      </c>
      <c r="L46" s="2">
        <f ca="1">Table1[[#This Row],[Renewables]]/Table1[[#This Row],[Consumption]]</f>
        <v>0.58554878846461333</v>
      </c>
      <c r="M46" cm="1">
        <f t="array" aca="1" ref="M4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6" s="2">
        <f ca="1">Table1[[#This Row],[Nuclear ]]/Table1[[#This Row],[Generation]]</f>
        <v>0</v>
      </c>
      <c r="O46" s="2">
        <f ca="1">Table1[[#This Row],[Nuclear ]]/Table1[[#This Row],[Consumption]]</f>
        <v>0</v>
      </c>
      <c r="P4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16.500000000000004</v>
      </c>
      <c r="Q46" s="2">
        <f ca="1">Table1[[#This Row],[Other]]/Table1[[#This Row],[Generation]]</f>
        <v>1.8230231247721225E-4</v>
      </c>
      <c r="R46" s="2">
        <f ca="1">Table1[[#This Row],[Other]]/Table1[[#This Row],[Consumption]]</f>
        <v>2.3983603936218154E-4</v>
      </c>
      <c r="S4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5215</v>
      </c>
      <c r="T46" s="2">
        <f ca="1">Table1[[#This Row],[Coal]]/Table1[[#This Row],[Generation]]</f>
        <v>5.7618579367797677E-2</v>
      </c>
      <c r="U46" s="2">
        <f ca="1">Table1[[#This Row],[Coal]]/Table1[[#This Row],[Consumption]]</f>
        <v>7.5802723955986459E-2</v>
      </c>
      <c r="V4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21.95</v>
      </c>
      <c r="W46" s="2">
        <f ca="1">Table1[[#This Row],[Petroleum liquids]]/Table1[[#This Row],[Generation]]</f>
        <v>2.4251731871968534E-4</v>
      </c>
      <c r="X46" s="2">
        <f ca="1">Table1[[#This Row],[Petroleum liquids]]/Table1[[#This Row],[Consumption]]</f>
        <v>3.1905460993938691E-4</v>
      </c>
      <c r="Y4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6" s="2">
        <f ca="1">Table1[[#This Row],[Petroleum Coke]]/Table1[[#This Row],[Generation]]</f>
        <v>0</v>
      </c>
      <c r="AA46" s="2">
        <f ca="1">Table1[[#This Row],[Petroleum Coke]]/Table1[[#This Row],[Consumption]]</f>
        <v>0</v>
      </c>
      <c r="AB4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45021</v>
      </c>
      <c r="AC46" s="2">
        <f ca="1">Table1[[#This Row],[Natural Gas]]/Table1[[#This Row],[Generation]]</f>
        <v>0.49742014606282248</v>
      </c>
      <c r="AD46" s="2">
        <f ca="1">Table1[[#This Row],[Natural Gas]]/Table1[[#This Row],[Consumption]]</f>
        <v>0.65440353503786497</v>
      </c>
      <c r="AE4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6" s="2">
        <f ca="1">Table1[[#This Row],[Other Gases]]/Table1[[#This Row],[Generation]]</f>
        <v>0</v>
      </c>
      <c r="AG46" s="2">
        <f ca="1">Table1[[#This Row],[Other Gases]]/Table1[[#This Row],[Consumption]]</f>
        <v>0</v>
      </c>
      <c r="AH4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2273</v>
      </c>
      <c r="AI46" s="2">
        <f ca="1">Table1[[#This Row],[Hydroelectric]]/Table1[[#This Row],[Generation]]</f>
        <v>2.5113524621860811E-2</v>
      </c>
      <c r="AJ46" s="2">
        <f ca="1">Table1[[#This Row],[Hydroelectric]]/Table1[[#This Row],[Consumption]]</f>
        <v>3.3039231361832636E-2</v>
      </c>
      <c r="AK4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37156</v>
      </c>
      <c r="AL46" s="2">
        <f ca="1">Table1[[#This Row],[Wind ]]/Table1[[#This Row],[Generation]]</f>
        <v>0.41052271044868466</v>
      </c>
      <c r="AM46" s="2">
        <f ca="1">Table1[[#This Row],[Wind ]]/Table1[[#This Row],[Consumption]]</f>
        <v>0.54008168960855851</v>
      </c>
      <c r="AN4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265</v>
      </c>
      <c r="AO46" s="2">
        <f ca="1">Table1[[#This Row],[Biomass]]/Table1[[#This Row],[Generation]]</f>
        <v>2.9278856246340145E-3</v>
      </c>
      <c r="AP46" s="2">
        <f ca="1">Table1[[#This Row],[Biomass]]/Table1[[#This Row],[Consumption]]</f>
        <v>3.8519121473320058E-3</v>
      </c>
      <c r="AQ4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6" s="2">
        <f ca="1">Table1[[#This Row],[Geothermal]]/Table1[[#This Row],[Generation]]</f>
        <v>0</v>
      </c>
      <c r="AS46" s="2">
        <f ca="1">Table1[[#This Row],[Geothermal]]/Table1[[#This Row],[Consumption]]</f>
        <v>0</v>
      </c>
      <c r="AT4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590</v>
      </c>
      <c r="AU46" s="2">
        <f ca="1">Table1[[#This Row],[Solar PV]]/Table1[[#This Row],[Generation]]</f>
        <v>6.5186887491851643E-3</v>
      </c>
      <c r="AV46" s="2">
        <f ca="1">Table1[[#This Row],[Solar PV]]/Table1[[#This Row],[Consumption]]</f>
        <v>8.5759553468901257E-3</v>
      </c>
      <c r="AW4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6" s="2">
        <f ca="1">Table1[[#This Row],[Solar thermal]]/Table1[[#This Row],[Generation]]</f>
        <v>0</v>
      </c>
      <c r="AY46" s="2">
        <f ca="1">Table1[[#This Row],[Solar thermal]]/Table1[[#This Row],[Consumption]]</f>
        <v>0</v>
      </c>
    </row>
    <row r="47" spans="1:51" x14ac:dyDescent="0.75">
      <c r="A47" t="s">
        <v>59</v>
      </c>
      <c r="B47" s="13" cm="1">
        <f t="array" aca="1" ref="B4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33386</v>
      </c>
      <c r="C47" s="17" cm="1">
        <f t="array" aca="1" ref="C4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91.583333333333329</v>
      </c>
      <c r="D47" cm="1">
        <f t="array" aca="1" ref="D4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39830</v>
      </c>
      <c r="E47">
        <f ca="1">Table1[[#This Row],[Consumption]]-Table1[[#This Row],[Generation]]</f>
        <v>-6444</v>
      </c>
      <c r="F47" s="14">
        <f ca="1">Table1[[#This Row],[Imports]]/Table1[[#This Row],[Consumption]]</f>
        <v>-0.19301503624273647</v>
      </c>
      <c r="G47" cm="1">
        <f t="array" aca="1" ref="G4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19668</v>
      </c>
      <c r="H47" s="2">
        <f ca="1">Table1[[#This Row],[Fossil Fuels]]/Table1[[#This Row],[Generation]]</f>
        <v>0.49379864423801156</v>
      </c>
      <c r="I47" s="2">
        <f ca="1">Table1[[#This Row],[Fossil Fuels]]/Table1[[#This Row],[Consumption]]</f>
        <v>0.5891092074522255</v>
      </c>
      <c r="J47" cm="1">
        <f t="array" aca="1" ref="J4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13079</v>
      </c>
      <c r="K47" s="2">
        <f ca="1">Table1[[#This Row],[Renewables]]/Table1[[#This Row],[Generation]]</f>
        <v>0.32837057494350991</v>
      </c>
      <c r="L47" s="2">
        <f ca="1">Table1[[#This Row],[Renewables]]/Table1[[#This Row],[Consumption]]</f>
        <v>0.39175103336727968</v>
      </c>
      <c r="M47" cm="1">
        <f t="array" aca="1" ref="M4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6925</v>
      </c>
      <c r="N47" s="2">
        <f ca="1">Table1[[#This Row],[Nuclear ]]/Table1[[#This Row],[Generation]]</f>
        <v>0.17386392166708511</v>
      </c>
      <c r="O47" s="2">
        <f ca="1">Table1[[#This Row],[Nuclear ]]/Table1[[#This Row],[Consumption]]</f>
        <v>0.20742227280896183</v>
      </c>
      <c r="P4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47" s="2">
        <f ca="1">Table1[[#This Row],[Other]]/Table1[[#This Row],[Generation]]</f>
        <v>0</v>
      </c>
      <c r="R47" s="2">
        <f ca="1">Table1[[#This Row],[Other]]/Table1[[#This Row],[Consumption]]</f>
        <v>0</v>
      </c>
      <c r="S4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17745</v>
      </c>
      <c r="T47" s="2">
        <f ca="1">Table1[[#This Row],[Coal]]/Table1[[#This Row],[Generation]]</f>
        <v>0.44551845342706503</v>
      </c>
      <c r="U47" s="2">
        <f ca="1">Table1[[#This Row],[Coal]]/Table1[[#This Row],[Consumption]]</f>
        <v>0.53151021386209785</v>
      </c>
      <c r="V4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35</v>
      </c>
      <c r="W47" s="2">
        <f ca="1">Table1[[#This Row],[Petroleum liquids]]/Table1[[#This Row],[Generation]]</f>
        <v>8.7873462214411243E-4</v>
      </c>
      <c r="X47" s="2">
        <f ca="1">Table1[[#This Row],[Petroleum liquids]]/Table1[[#This Row],[Consumption]]</f>
        <v>1.0483436170850057E-3</v>
      </c>
      <c r="Y4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7" s="2">
        <f ca="1">Table1[[#This Row],[Petroleum Coke]]/Table1[[#This Row],[Generation]]</f>
        <v>0</v>
      </c>
      <c r="AA47" s="2">
        <f ca="1">Table1[[#This Row],[Petroleum Coke]]/Table1[[#This Row],[Consumption]]</f>
        <v>0</v>
      </c>
      <c r="AB4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1888</v>
      </c>
      <c r="AC47" s="2">
        <f ca="1">Table1[[#This Row],[Natural Gas]]/Table1[[#This Row],[Generation]]</f>
        <v>4.7401456188802413E-2</v>
      </c>
      <c r="AD47" s="2">
        <f ca="1">Table1[[#This Row],[Natural Gas]]/Table1[[#This Row],[Consumption]]</f>
        <v>5.6550649973042592E-2</v>
      </c>
      <c r="AE4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7" s="2">
        <f ca="1">Table1[[#This Row],[Other Gases]]/Table1[[#This Row],[Generation]]</f>
        <v>0</v>
      </c>
      <c r="AG47" s="2">
        <f ca="1">Table1[[#This Row],[Other Gases]]/Table1[[#This Row],[Consumption]]</f>
        <v>0</v>
      </c>
      <c r="AH4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928</v>
      </c>
      <c r="AI47" s="2">
        <f ca="1">Table1[[#This Row],[Hydroelectric]]/Table1[[#This Row],[Generation]]</f>
        <v>2.3299020838563896E-2</v>
      </c>
      <c r="AJ47" s="2">
        <f ca="1">Table1[[#This Row],[Hydroelectric]]/Table1[[#This Row],[Consumption]]</f>
        <v>2.7796082190139581E-2</v>
      </c>
      <c r="AK4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11940</v>
      </c>
      <c r="AL47" s="2">
        <f ca="1">Table1[[#This Row],[Wind ]]/Table1[[#This Row],[Generation]]</f>
        <v>0.29977403966859151</v>
      </c>
      <c r="AM47" s="2">
        <f ca="1">Table1[[#This Row],[Wind ]]/Table1[[#This Row],[Consumption]]</f>
        <v>0.35763493679985625</v>
      </c>
      <c r="AN4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80</v>
      </c>
      <c r="AO47" s="2">
        <f ca="1">Table1[[#This Row],[Biomass]]/Table1[[#This Row],[Generation]]</f>
        <v>2.0085362791865428E-3</v>
      </c>
      <c r="AP47" s="2">
        <f ca="1">Table1[[#This Row],[Biomass]]/Table1[[#This Row],[Consumption]]</f>
        <v>2.3962139819085843E-3</v>
      </c>
      <c r="AQ4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7" s="2">
        <f ca="1">Table1[[#This Row],[Geothermal]]/Table1[[#This Row],[Generation]]</f>
        <v>0</v>
      </c>
      <c r="AS47" s="2">
        <f ca="1">Table1[[#This Row],[Geothermal]]/Table1[[#This Row],[Consumption]]</f>
        <v>0</v>
      </c>
      <c r="AT4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131</v>
      </c>
      <c r="AU47" s="2">
        <f ca="1">Table1[[#This Row],[Solar PV]]/Table1[[#This Row],[Generation]]</f>
        <v>3.2889781571679637E-3</v>
      </c>
      <c r="AV47" s="2">
        <f ca="1">Table1[[#This Row],[Solar PV]]/Table1[[#This Row],[Consumption]]</f>
        <v>3.923800395375307E-3</v>
      </c>
      <c r="AW4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7" s="2">
        <f ca="1">Table1[[#This Row],[Solar thermal]]/Table1[[#This Row],[Generation]]</f>
        <v>0</v>
      </c>
      <c r="AY47" s="2">
        <f ca="1">Table1[[#This Row],[Solar thermal]]/Table1[[#This Row],[Consumption]]</f>
        <v>0</v>
      </c>
    </row>
    <row r="48" spans="1:51" x14ac:dyDescent="0.75">
      <c r="A48" t="s">
        <v>46</v>
      </c>
      <c r="B48" s="13" cm="1">
        <f t="array" aca="1" ref="B4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25547</v>
      </c>
      <c r="C48" s="17" cm="1">
        <f t="array" aca="1" ref="C4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90.858333333333334</v>
      </c>
      <c r="D48" cm="1">
        <f t="array" aca="1" ref="D4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16042</v>
      </c>
      <c r="E48">
        <f ca="1">Table1[[#This Row],[Consumption]]-Table1[[#This Row],[Generation]]</f>
        <v>9505</v>
      </c>
      <c r="F48" s="14">
        <f ca="1">Table1[[#This Row],[Imports]]/Table1[[#This Row],[Consumption]]</f>
        <v>0.372059341605668</v>
      </c>
      <c r="G48" cm="1">
        <f t="array" aca="1" ref="G4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4968.13</v>
      </c>
      <c r="H48" s="2">
        <f ca="1">Table1[[#This Row],[Fossil Fuels]]/Table1[[#This Row],[Generation]]</f>
        <v>0.30969517516519141</v>
      </c>
      <c r="I48" s="2">
        <f ca="1">Table1[[#This Row],[Fossil Fuels]]/Table1[[#This Row],[Consumption]]</f>
        <v>0.19447019219477826</v>
      </c>
      <c r="J48" cm="1">
        <f t="array" aca="1" ref="J4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10956</v>
      </c>
      <c r="K48" s="2">
        <f ca="1">Table1[[#This Row],[Renewables]]/Table1[[#This Row],[Generation]]</f>
        <v>0.68295723725221291</v>
      </c>
      <c r="L48" s="2">
        <f ca="1">Table1[[#This Row],[Renewables]]/Table1[[#This Row],[Consumption]]</f>
        <v>0.42885661721532858</v>
      </c>
      <c r="M48" cm="1">
        <f t="array" aca="1" ref="M4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8" s="2">
        <f ca="1">Table1[[#This Row],[Nuclear ]]/Table1[[#This Row],[Generation]]</f>
        <v>0</v>
      </c>
      <c r="O48" s="2">
        <f ca="1">Table1[[#This Row],[Nuclear ]]/Table1[[#This Row],[Consumption]]</f>
        <v>0</v>
      </c>
      <c r="P4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71</v>
      </c>
      <c r="Q48" s="2">
        <f ca="1">Table1[[#This Row],[Other]]/Table1[[#This Row],[Generation]]</f>
        <v>4.425882059593567E-3</v>
      </c>
      <c r="R48" s="2">
        <f ca="1">Table1[[#This Row],[Other]]/Table1[[#This Row],[Consumption]]</f>
        <v>2.7791912944768464E-3</v>
      </c>
      <c r="S4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8" s="2">
        <f ca="1">Table1[[#This Row],[Coal]]/Table1[[#This Row],[Generation]]</f>
        <v>0</v>
      </c>
      <c r="U48" s="2">
        <f ca="1">Table1[[#This Row],[Coal]]/Table1[[#This Row],[Consumption]]</f>
        <v>0</v>
      </c>
      <c r="V4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0.13</v>
      </c>
      <c r="W48" s="2">
        <f ca="1">Table1[[#This Row],[Petroleum liquids]]/Table1[[#This Row],[Generation]]</f>
        <v>8.1037277147487851E-6</v>
      </c>
      <c r="X48" s="2">
        <f ca="1">Table1[[#This Row],[Petroleum liquids]]/Table1[[#This Row],[Consumption]]</f>
        <v>5.0886601166477471E-6</v>
      </c>
      <c r="Y4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8" s="2">
        <f ca="1">Table1[[#This Row],[Petroleum Coke]]/Table1[[#This Row],[Generation]]</f>
        <v>0</v>
      </c>
      <c r="AA48" s="2">
        <f ca="1">Table1[[#This Row],[Petroleum Coke]]/Table1[[#This Row],[Consumption]]</f>
        <v>0</v>
      </c>
      <c r="AB4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4968</v>
      </c>
      <c r="AC48" s="2">
        <f ca="1">Table1[[#This Row],[Natural Gas]]/Table1[[#This Row],[Generation]]</f>
        <v>0.30968707143747665</v>
      </c>
      <c r="AD48" s="2">
        <f ca="1">Table1[[#This Row],[Natural Gas]]/Table1[[#This Row],[Consumption]]</f>
        <v>0.19446510353466159</v>
      </c>
      <c r="AE4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8" s="2">
        <f ca="1">Table1[[#This Row],[Other Gases]]/Table1[[#This Row],[Generation]]</f>
        <v>0</v>
      </c>
      <c r="AG48" s="2">
        <f ca="1">Table1[[#This Row],[Other Gases]]/Table1[[#This Row],[Consumption]]</f>
        <v>0</v>
      </c>
      <c r="AH4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6892</v>
      </c>
      <c r="AI48" s="2">
        <f ca="1">Table1[[#This Row],[Hydroelectric]]/Table1[[#This Row],[Generation]]</f>
        <v>0.42962224161575863</v>
      </c>
      <c r="AJ48" s="2">
        <f ca="1">Table1[[#This Row],[Hydroelectric]]/Table1[[#This Row],[Consumption]]</f>
        <v>0.26977727326104828</v>
      </c>
      <c r="AK4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2482</v>
      </c>
      <c r="AL48" s="2">
        <f ca="1">Table1[[#This Row],[Wind ]]/Table1[[#This Row],[Generation]]</f>
        <v>0.15471886298466525</v>
      </c>
      <c r="AM48" s="2">
        <f ca="1">Table1[[#This Row],[Wind ]]/Table1[[#This Row],[Consumption]]</f>
        <v>9.7154264688613143E-2</v>
      </c>
      <c r="AN4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439</v>
      </c>
      <c r="AO48" s="2">
        <f ca="1">Table1[[#This Row],[Biomass]]/Table1[[#This Row],[Generation]]</f>
        <v>2.7365665129036279E-2</v>
      </c>
      <c r="AP48" s="2">
        <f ca="1">Table1[[#This Row],[Biomass]]/Table1[[#This Row],[Consumption]]</f>
        <v>1.7184013778525853E-2</v>
      </c>
      <c r="AQ4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50</v>
      </c>
      <c r="AR48" s="2">
        <f ca="1">Table1[[#This Row],[Geothermal]]/Table1[[#This Row],[Generation]]</f>
        <v>3.1168183518264555E-3</v>
      </c>
      <c r="AS48" s="2">
        <f ca="1">Table1[[#This Row],[Geothermal]]/Table1[[#This Row],[Consumption]]</f>
        <v>1.9571769679414411E-3</v>
      </c>
      <c r="AT4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1093</v>
      </c>
      <c r="AU48" s="2">
        <f ca="1">Table1[[#This Row],[Solar PV]]/Table1[[#This Row],[Generation]]</f>
        <v>6.8133649170926319E-2</v>
      </c>
      <c r="AV48" s="2">
        <f ca="1">Table1[[#This Row],[Solar PV]]/Table1[[#This Row],[Consumption]]</f>
        <v>4.2783888519199904E-2</v>
      </c>
      <c r="AW4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8" s="2">
        <f ca="1">Table1[[#This Row],[Solar thermal]]/Table1[[#This Row],[Generation]]</f>
        <v>0</v>
      </c>
      <c r="AY48" s="2">
        <f ca="1">Table1[[#This Row],[Solar thermal]]/Table1[[#This Row],[Consumption]]</f>
        <v>0</v>
      </c>
    </row>
    <row r="49" spans="1:51" x14ac:dyDescent="0.75">
      <c r="A49" t="s">
        <v>75</v>
      </c>
      <c r="B49" s="13" cm="1">
        <f t="array" aca="1" ref="B4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33046</v>
      </c>
      <c r="C49" s="17" cm="1">
        <f t="array" aca="1" ref="C4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90.008333333333326</v>
      </c>
      <c r="D49" cm="1">
        <f t="array" aca="1" ref="D4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34639</v>
      </c>
      <c r="E49">
        <f ca="1">Table1[[#This Row],[Consumption]]-Table1[[#This Row],[Generation]]</f>
        <v>-1593</v>
      </c>
      <c r="F49" s="14">
        <f ca="1">Table1[[#This Row],[Imports]]/Table1[[#This Row],[Consumption]]</f>
        <v>-4.8205531683108392E-2</v>
      </c>
      <c r="G49" cm="1">
        <f t="array" aca="1" ref="G4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27982.730000000003</v>
      </c>
      <c r="H49" s="2">
        <f ca="1">Table1[[#This Row],[Fossil Fuels]]/Table1[[#This Row],[Generation]]</f>
        <v>0.80783885216085927</v>
      </c>
      <c r="I49" s="2">
        <f ca="1">Table1[[#This Row],[Fossil Fuels]]/Table1[[#This Row],[Consumption]]</f>
        <v>0.84678115354354544</v>
      </c>
      <c r="J49" cm="1">
        <f t="array" aca="1" ref="J4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6461</v>
      </c>
      <c r="K49" s="2">
        <f ca="1">Table1[[#This Row],[Renewables]]/Table1[[#This Row],[Generation]]</f>
        <v>0.18652386038857935</v>
      </c>
      <c r="L49" s="2">
        <f ca="1">Table1[[#This Row],[Renewables]]/Table1[[#This Row],[Consumption]]</f>
        <v>0.19551534225019671</v>
      </c>
      <c r="M49" cm="1">
        <f t="array" aca="1" ref="M4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9" s="2">
        <f ca="1">Table1[[#This Row],[Nuclear ]]/Table1[[#This Row],[Generation]]</f>
        <v>0</v>
      </c>
      <c r="O49" s="2">
        <f ca="1">Table1[[#This Row],[Nuclear ]]/Table1[[#This Row],[Consumption]]</f>
        <v>0</v>
      </c>
      <c r="P4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79</v>
      </c>
      <c r="Q49" s="2">
        <f ca="1">Table1[[#This Row],[Other]]/Table1[[#This Row],[Generation]]</f>
        <v>2.2806663009902134E-3</v>
      </c>
      <c r="R49" s="2">
        <f ca="1">Table1[[#This Row],[Other]]/Table1[[#This Row],[Consumption]]</f>
        <v>2.3906070326211947E-3</v>
      </c>
      <c r="S4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16053</v>
      </c>
      <c r="T49" s="2">
        <f ca="1">Table1[[#This Row],[Coal]]/Table1[[#This Row],[Generation]]</f>
        <v>0.46343716619994801</v>
      </c>
      <c r="U49" s="2">
        <f ca="1">Table1[[#This Row],[Coal]]/Table1[[#This Row],[Consumption]]</f>
        <v>0.48577740119832963</v>
      </c>
      <c r="V4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32</v>
      </c>
      <c r="W49" s="2">
        <f ca="1">Table1[[#This Row],[Petroleum liquids]]/Table1[[#This Row],[Generation]]</f>
        <v>9.2381419786945348E-4</v>
      </c>
      <c r="X49" s="2">
        <f ca="1">Table1[[#This Row],[Petroleum liquids]]/Table1[[#This Row],[Consumption]]</f>
        <v>9.6834715245415481E-4</v>
      </c>
      <c r="Y4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9" s="2">
        <f ca="1">Table1[[#This Row],[Petroleum Coke]]/Table1[[#This Row],[Generation]]</f>
        <v>0</v>
      </c>
      <c r="AA49" s="2">
        <f ca="1">Table1[[#This Row],[Petroleum Coke]]/Table1[[#This Row],[Consumption]]</f>
        <v>0</v>
      </c>
      <c r="AB4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11894</v>
      </c>
      <c r="AC49" s="2">
        <f ca="1">Table1[[#This Row],[Natural Gas]]/Table1[[#This Row],[Generation]]</f>
        <v>0.34337018967060251</v>
      </c>
      <c r="AD49" s="2">
        <f ca="1">Table1[[#This Row],[Natural Gas]]/Table1[[#This Row],[Consumption]]</f>
        <v>0.35992253222780368</v>
      </c>
      <c r="AE4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3.7300000000000004</v>
      </c>
      <c r="AF49" s="2">
        <f ca="1">Table1[[#This Row],[Other Gases]]/Table1[[#This Row],[Generation]]</f>
        <v>1.0768209243915819E-4</v>
      </c>
      <c r="AG49" s="2">
        <f ca="1">Table1[[#This Row],[Other Gases]]/Table1[[#This Row],[Consumption]]</f>
        <v>1.1287296495793743E-4</v>
      </c>
      <c r="AH4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414</v>
      </c>
      <c r="AI49" s="2">
        <f ca="1">Table1[[#This Row],[Hydroelectric]]/Table1[[#This Row],[Generation]]</f>
        <v>1.1951846184936055E-2</v>
      </c>
      <c r="AJ49" s="2">
        <f ca="1">Table1[[#This Row],[Hydroelectric]]/Table1[[#This Row],[Consumption]]</f>
        <v>1.2527991284875629E-2</v>
      </c>
      <c r="AK4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686</v>
      </c>
      <c r="AL49" s="2">
        <f ca="1">Table1[[#This Row],[Wind ]]/Table1[[#This Row],[Generation]]</f>
        <v>1.980426686682641E-2</v>
      </c>
      <c r="AM49" s="2">
        <f ca="1">Table1[[#This Row],[Wind ]]/Table1[[#This Row],[Consumption]]</f>
        <v>2.0758942080735945E-2</v>
      </c>
      <c r="AN4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58</v>
      </c>
      <c r="AO49" s="2">
        <f ca="1">Table1[[#This Row],[Biomass]]/Table1[[#This Row],[Generation]]</f>
        <v>1.6744132336383845E-3</v>
      </c>
      <c r="AP49" s="2">
        <f ca="1">Table1[[#This Row],[Biomass]]/Table1[[#This Row],[Consumption]]</f>
        <v>1.7551292138231556E-3</v>
      </c>
      <c r="AQ4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482</v>
      </c>
      <c r="AR49" s="2">
        <f ca="1">Table1[[#This Row],[Geothermal]]/Table1[[#This Row],[Generation]]</f>
        <v>1.3914951355408644E-2</v>
      </c>
      <c r="AS49" s="2">
        <f ca="1">Table1[[#This Row],[Geothermal]]/Table1[[#This Row],[Consumption]]</f>
        <v>1.4585728983840708E-2</v>
      </c>
      <c r="AT4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4821</v>
      </c>
      <c r="AU49" s="2">
        <f ca="1">Table1[[#This Row],[Solar PV]]/Table1[[#This Row],[Generation]]</f>
        <v>0.13917838274776986</v>
      </c>
      <c r="AV49" s="2">
        <f ca="1">Table1[[#This Row],[Solar PV]]/Table1[[#This Row],[Consumption]]</f>
        <v>0.14588755068692127</v>
      </c>
      <c r="AW4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9" s="2">
        <f ca="1">Table1[[#This Row],[Solar thermal]]/Table1[[#This Row],[Generation]]</f>
        <v>0</v>
      </c>
      <c r="AY49" s="2">
        <f ca="1">Table1[[#This Row],[Solar thermal]]/Table1[[#This Row],[Consumption]]</f>
        <v>0</v>
      </c>
    </row>
    <row r="50" spans="1:51" x14ac:dyDescent="0.75">
      <c r="A50" t="s">
        <v>51</v>
      </c>
      <c r="B50" s="13" cm="1">
        <f t="array" aca="1" ref="B5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95995</v>
      </c>
      <c r="C50" s="17" cm="1">
        <f t="array" aca="1" ref="C5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88.874999999999986</v>
      </c>
      <c r="D50" cm="1">
        <f t="array" aca="1" ref="D5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97866</v>
      </c>
      <c r="E50">
        <f ca="1">Table1[[#This Row],[Consumption]]-Table1[[#This Row],[Generation]]</f>
        <v>-1871</v>
      </c>
      <c r="F50" s="14">
        <f ca="1">Table1[[#This Row],[Imports]]/Table1[[#This Row],[Consumption]]</f>
        <v>-1.9490598468670243E-2</v>
      </c>
      <c r="G50" cm="1">
        <f t="array" aca="1" ref="G5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81831</v>
      </c>
      <c r="H50" s="2">
        <f ca="1">Table1[[#This Row],[Fossil Fuels]]/Table1[[#This Row],[Generation]]</f>
        <v>0.83615351603212551</v>
      </c>
      <c r="I50" s="2">
        <f ca="1">Table1[[#This Row],[Fossil Fuels]]/Table1[[#This Row],[Consumption]]</f>
        <v>0.8524506484712745</v>
      </c>
      <c r="J50" cm="1">
        <f t="array" aca="1" ref="J5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3505</v>
      </c>
      <c r="K50" s="2">
        <f ca="1">Table1[[#This Row],[Renewables]]/Table1[[#This Row],[Generation]]</f>
        <v>3.5814276664009971E-2</v>
      </c>
      <c r="L50" s="2">
        <f ca="1">Table1[[#This Row],[Renewables]]/Table1[[#This Row],[Consumption]]</f>
        <v>3.6512318349914058E-2</v>
      </c>
      <c r="M50" cm="1">
        <f t="array" aca="1" ref="M5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12212</v>
      </c>
      <c r="N50" s="2">
        <f ca="1">Table1[[#This Row],[Nuclear ]]/Table1[[#This Row],[Generation]]</f>
        <v>0.12478286636829951</v>
      </c>
      <c r="O50" s="2">
        <f ca="1">Table1[[#This Row],[Nuclear ]]/Table1[[#This Row],[Consumption]]</f>
        <v>0.12721495911245378</v>
      </c>
      <c r="P5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238</v>
      </c>
      <c r="Q50" s="2">
        <f ca="1">Table1[[#This Row],[Other]]/Table1[[#This Row],[Generation]]</f>
        <v>2.4318966750454703E-3</v>
      </c>
      <c r="R50" s="2">
        <f ca="1">Table1[[#This Row],[Other]]/Table1[[#This Row],[Consumption]]</f>
        <v>2.479295796656076E-3</v>
      </c>
      <c r="S5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4833</v>
      </c>
      <c r="T50" s="2">
        <f ca="1">Table1[[#This Row],[Coal]]/Table1[[#This Row],[Generation]]</f>
        <v>4.9383851388633437E-2</v>
      </c>
      <c r="U50" s="2">
        <f ca="1">Table1[[#This Row],[Coal]]/Table1[[#This Row],[Consumption]]</f>
        <v>5.0346372206885773E-2</v>
      </c>
      <c r="V5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v>
      </c>
      <c r="W50" s="2">
        <f ca="1">Table1[[#This Row],[Petroleum liquids]]/Table1[[#This Row],[Generation]]</f>
        <v>5.1090266282467864E-5</v>
      </c>
      <c r="X50" s="2">
        <f ca="1">Table1[[#This Row],[Petroleum liquids]]/Table1[[#This Row],[Consumption]]</f>
        <v>5.2086046148236886E-5</v>
      </c>
      <c r="Y5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1023</v>
      </c>
      <c r="Z50" s="2">
        <f ca="1">Table1[[#This Row],[Petroleum Coke]]/Table1[[#This Row],[Generation]]</f>
        <v>1.0453068481392925E-2</v>
      </c>
      <c r="AA50" s="2">
        <f ca="1">Table1[[#This Row],[Petroleum Coke]]/Table1[[#This Row],[Consumption]]</f>
        <v>1.0656805041929267E-2</v>
      </c>
      <c r="AB5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74134</v>
      </c>
      <c r="AC50" s="2">
        <f ca="1">Table1[[#This Row],[Natural Gas]]/Table1[[#This Row],[Generation]]</f>
        <v>0.7575051601168945</v>
      </c>
      <c r="AD50" s="2">
        <f ca="1">Table1[[#This Row],[Natural Gas]]/Table1[[#This Row],[Consumption]]</f>
        <v>0.77226938903067865</v>
      </c>
      <c r="AE5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1836</v>
      </c>
      <c r="AF50" s="2">
        <f ca="1">Table1[[#This Row],[Other Gases]]/Table1[[#This Row],[Generation]]</f>
        <v>1.8760345778922199E-2</v>
      </c>
      <c r="AG50" s="2">
        <f ca="1">Table1[[#This Row],[Other Gases]]/Table1[[#This Row],[Consumption]]</f>
        <v>1.9125996145632585E-2</v>
      </c>
      <c r="AH5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912</v>
      </c>
      <c r="AI50" s="2">
        <f ca="1">Table1[[#This Row],[Hydroelectric]]/Table1[[#This Row],[Generation]]</f>
        <v>9.3188645699221386E-3</v>
      </c>
      <c r="AJ50" s="2">
        <f ca="1">Table1[[#This Row],[Hydroelectric]]/Table1[[#This Row],[Consumption]]</f>
        <v>9.5004948174384086E-3</v>
      </c>
      <c r="AK5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50" s="2">
        <f ca="1">Table1[[#This Row],[Wind ]]/Table1[[#This Row],[Generation]]</f>
        <v>0</v>
      </c>
      <c r="AM50" s="2">
        <f ca="1">Table1[[#This Row],[Wind ]]/Table1[[#This Row],[Consumption]]</f>
        <v>0</v>
      </c>
      <c r="AN5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1993</v>
      </c>
      <c r="AO50" s="2">
        <f ca="1">Table1[[#This Row],[Biomass]]/Table1[[#This Row],[Generation]]</f>
        <v>2.0364580140191692E-2</v>
      </c>
      <c r="AP50" s="2">
        <f ca="1">Table1[[#This Row],[Biomass]]/Table1[[#This Row],[Consumption]]</f>
        <v>2.0761497994687222E-2</v>
      </c>
      <c r="AQ5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0" s="2">
        <f ca="1">Table1[[#This Row],[Geothermal]]/Table1[[#This Row],[Generation]]</f>
        <v>0</v>
      </c>
      <c r="AS50" s="2">
        <f ca="1">Table1[[#This Row],[Geothermal]]/Table1[[#This Row],[Consumption]]</f>
        <v>0</v>
      </c>
      <c r="AT5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600</v>
      </c>
      <c r="AU50" s="2">
        <f ca="1">Table1[[#This Row],[Solar PV]]/Table1[[#This Row],[Generation]]</f>
        <v>6.1308319538961433E-3</v>
      </c>
      <c r="AV50" s="2">
        <f ca="1">Table1[[#This Row],[Solar PV]]/Table1[[#This Row],[Consumption]]</f>
        <v>6.2503255377884268E-3</v>
      </c>
      <c r="AW5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0" s="2">
        <f ca="1">Table1[[#This Row],[Solar thermal]]/Table1[[#This Row],[Generation]]</f>
        <v>0</v>
      </c>
      <c r="AY50" s="2">
        <f ca="1">Table1[[#This Row],[Solar thermal]]/Table1[[#This Row],[Consumption]]</f>
        <v>0</v>
      </c>
    </row>
    <row r="51" spans="1:51" x14ac:dyDescent="0.75">
      <c r="A51" t="s">
        <v>79</v>
      </c>
      <c r="B51" s="13" cm="1">
        <f t="array" aca="1" ref="B5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16836</v>
      </c>
      <c r="C51" s="17" cm="1">
        <f t="array" aca="1" ref="C5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83.416666666666671</v>
      </c>
      <c r="D51" cm="1">
        <f t="array" aca="1" ref="D5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42799</v>
      </c>
      <c r="E51">
        <f ca="1">Table1[[#This Row],[Consumption]]-Table1[[#This Row],[Generation]]</f>
        <v>-25963</v>
      </c>
      <c r="F51" s="14">
        <f ca="1">Table1[[#This Row],[Imports]]/Table1[[#This Row],[Consumption]]</f>
        <v>-1.5421121406509859</v>
      </c>
      <c r="G51" cm="1">
        <f t="array" aca="1" ref="G5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32927</v>
      </c>
      <c r="H51" s="2">
        <f ca="1">Table1[[#This Row],[Fossil Fuels]]/Table1[[#This Row],[Generation]]</f>
        <v>0.76934040514965307</v>
      </c>
      <c r="I51" s="2">
        <f ca="1">Table1[[#This Row],[Fossil Fuels]]/Table1[[#This Row],[Consumption]]</f>
        <v>1.9557495842242814</v>
      </c>
      <c r="J51" cm="1">
        <f t="array" aca="1" ref="J5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9791</v>
      </c>
      <c r="K51" s="2">
        <f ca="1">Table1[[#This Row],[Renewables]]/Table1[[#This Row],[Generation]]</f>
        <v>0.22876702726699222</v>
      </c>
      <c r="L51" s="2">
        <f ca="1">Table1[[#This Row],[Renewables]]/Table1[[#This Row],[Consumption]]</f>
        <v>0.58155143739605608</v>
      </c>
      <c r="M51" cm="1">
        <f t="array" aca="1" ref="M5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1" s="2">
        <f ca="1">Table1[[#This Row],[Nuclear ]]/Table1[[#This Row],[Generation]]</f>
        <v>0</v>
      </c>
      <c r="O51" s="2">
        <f ca="1">Table1[[#This Row],[Nuclear ]]/Table1[[#This Row],[Consumption]]</f>
        <v>0</v>
      </c>
      <c r="P51"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85</v>
      </c>
      <c r="Q51" s="14">
        <f ca="1">Table1[[#This Row],[Other]]/Table1[[#This Row],[Generation]]</f>
        <v>1.9860277109278253E-3</v>
      </c>
      <c r="R51" s="14">
        <f ca="1">Table1[[#This Row],[Other]]/Table1[[#This Row],[Consumption]]</f>
        <v>5.0487051556189115E-3</v>
      </c>
      <c r="S51" 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30277</v>
      </c>
      <c r="T51" s="2">
        <f ca="1">Table1[[#This Row],[Coal]]/Table1[[#This Row],[Generation]]</f>
        <v>0.70742307063249144</v>
      </c>
      <c r="U51" s="2">
        <f ca="1">Table1[[#This Row],[Coal]]/Table1[[#This Row],[Consumption]]</f>
        <v>1.7983487764314563</v>
      </c>
      <c r="V5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47</v>
      </c>
      <c r="W51" s="2">
        <f ca="1">Table1[[#This Row],[Petroleum liquids]]/Table1[[#This Row],[Generation]]</f>
        <v>1.0981564989836212E-3</v>
      </c>
      <c r="X51" s="2">
        <f ca="1">Table1[[#This Row],[Petroleum liquids]]/Table1[[#This Row],[Consumption]]</f>
        <v>2.7916369684010452E-3</v>
      </c>
      <c r="Y5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1" s="2">
        <f ca="1">Table1[[#This Row],[Petroleum Coke]]/Table1[[#This Row],[Generation]]</f>
        <v>0</v>
      </c>
      <c r="AA51" s="2">
        <f ca="1">Table1[[#This Row],[Petroleum Coke]]/Table1[[#This Row],[Consumption]]</f>
        <v>0</v>
      </c>
      <c r="AB5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2251</v>
      </c>
      <c r="AC51" s="2">
        <f ca="1">Table1[[#This Row],[Natural Gas]]/Table1[[#This Row],[Generation]]</f>
        <v>5.2594686791747468E-2</v>
      </c>
      <c r="AD51" s="2">
        <f ca="1">Table1[[#This Row],[Natural Gas]]/Table1[[#This Row],[Consumption]]</f>
        <v>0.13370159182703731</v>
      </c>
      <c r="AE5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352</v>
      </c>
      <c r="AF51" s="2">
        <f ca="1">Table1[[#This Row],[Other Gases]]/Table1[[#This Row],[Generation]]</f>
        <v>8.2244912264305241E-3</v>
      </c>
      <c r="AG51" s="2">
        <f ca="1">Table1[[#This Row],[Other Gases]]/Table1[[#This Row],[Consumption]]</f>
        <v>2.0907578997386551E-2</v>
      </c>
      <c r="AH5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674</v>
      </c>
      <c r="AI51" s="2">
        <f ca="1">Table1[[#This Row],[Hydroelectric]]/Table1[[#This Row],[Generation]]</f>
        <v>1.5748031496062992E-2</v>
      </c>
      <c r="AJ51" s="2">
        <f ca="1">Table1[[#This Row],[Hydroelectric]]/Table1[[#This Row],[Consumption]]</f>
        <v>4.0033262057495841E-2</v>
      </c>
      <c r="AK5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8915</v>
      </c>
      <c r="AL51" s="2">
        <f ca="1">Table1[[#This Row],[Wind ]]/Table1[[#This Row],[Generation]]</f>
        <v>0.20829925932848897</v>
      </c>
      <c r="AM51" s="2">
        <f ca="1">Table1[[#This Row],[Wind ]]/Table1[[#This Row],[Consumption]]</f>
        <v>0.52952007602756002</v>
      </c>
      <c r="AN5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51" s="2">
        <f ca="1">Table1[[#This Row],[Biomass]]/Table1[[#This Row],[Generation]]</f>
        <v>0</v>
      </c>
      <c r="AP51" s="2">
        <f ca="1">Table1[[#This Row],[Biomass]]/Table1[[#This Row],[Consumption]]</f>
        <v>0</v>
      </c>
      <c r="AQ5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1" s="2">
        <f ca="1">Table1[[#This Row],[Geothermal]]/Table1[[#This Row],[Generation]]</f>
        <v>0</v>
      </c>
      <c r="AS51" s="2">
        <f ca="1">Table1[[#This Row],[Geothermal]]/Table1[[#This Row],[Consumption]]</f>
        <v>0</v>
      </c>
      <c r="AT5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202</v>
      </c>
      <c r="AU51" s="2">
        <f ca="1">Table1[[#This Row],[Solar PV]]/Table1[[#This Row],[Generation]]</f>
        <v>4.7197364424402437E-3</v>
      </c>
      <c r="AV51" s="2">
        <f ca="1">Table1[[#This Row],[Solar PV]]/Table1[[#This Row],[Consumption]]</f>
        <v>1.1998099311000238E-2</v>
      </c>
      <c r="AW5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1" s="2">
        <f ca="1">Table1[[#This Row],[Solar thermal]]/Table1[[#This Row],[Generation]]</f>
        <v>0</v>
      </c>
      <c r="AY51" s="2">
        <f ca="1">Table1[[#This Row],[Solar thermal]]/Table1[[#This Row],[Consumption]]</f>
        <v>0</v>
      </c>
    </row>
    <row r="52" spans="1:51" x14ac:dyDescent="0.75">
      <c r="A52" t="s">
        <v>66</v>
      </c>
      <c r="B52" s="13" cm="1">
        <f t="array" aca="1" ref="B5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28663</v>
      </c>
      <c r="C52" s="17" cm="1">
        <f t="array" aca="1" ref="C5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79.166666666666657</v>
      </c>
      <c r="D52" cm="1">
        <f t="array" aca="1" ref="D5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40975.260000000009</v>
      </c>
      <c r="E52">
        <f ca="1">Table1[[#This Row],[Consumption]]-Table1[[#This Row],[Generation]]</f>
        <v>-12312.260000000009</v>
      </c>
      <c r="F52" s="14">
        <f ca="1">Table1[[#This Row],[Imports]]/Table1[[#This Row],[Consumption]]</f>
        <v>-0.4295523846073338</v>
      </c>
      <c r="G52" cm="1">
        <f t="array" aca="1" ref="G5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24548</v>
      </c>
      <c r="H52" s="2">
        <f ca="1">Table1[[#This Row],[Fossil Fuels]]/Table1[[#This Row],[Generation]]</f>
        <v>0.59909320892655704</v>
      </c>
      <c r="I52" s="2">
        <f ca="1">Table1[[#This Row],[Fossil Fuels]]/Table1[[#This Row],[Consumption]]</f>
        <v>0.85643512542301925</v>
      </c>
      <c r="J52" cm="1">
        <f t="array" aca="1" ref="J5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16395.259999999998</v>
      </c>
      <c r="K52" s="2">
        <f ca="1">Table1[[#This Row],[Renewables]]/Table1[[#This Row],[Generation]]</f>
        <v>0.40012583202644703</v>
      </c>
      <c r="L52" s="2">
        <f ca="1">Table1[[#This Row],[Renewables]]/Table1[[#This Row],[Consumption]]</f>
        <v>0.57200083731640083</v>
      </c>
      <c r="M52" cm="1">
        <f t="array" aca="1" ref="M5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2" s="2">
        <f ca="1">Table1[[#This Row],[Nuclear ]]/Table1[[#This Row],[Generation]]</f>
        <v>0</v>
      </c>
      <c r="O52" s="2">
        <f ca="1">Table1[[#This Row],[Nuclear ]]/Table1[[#This Row],[Consumption]]</f>
        <v>0</v>
      </c>
      <c r="P5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11</v>
      </c>
      <c r="Q52" s="2">
        <f ca="1">Table1[[#This Row],[Other]]/Table1[[#This Row],[Generation]]</f>
        <v>2.6845467240476322E-4</v>
      </c>
      <c r="R52" s="2">
        <f ca="1">Table1[[#This Row],[Other]]/Table1[[#This Row],[Consumption]]</f>
        <v>3.8377001709520987E-4</v>
      </c>
      <c r="S5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22492</v>
      </c>
      <c r="T52" s="2">
        <f ca="1">Table1[[#This Row],[Coal]]/Table1[[#This Row],[Generation]]</f>
        <v>0.54891659015708494</v>
      </c>
      <c r="U52" s="2">
        <f ca="1">Table1[[#This Row],[Coal]]/Table1[[#This Row],[Consumption]]</f>
        <v>0.78470502040958723</v>
      </c>
      <c r="V5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54</v>
      </c>
      <c r="W52" s="2">
        <f ca="1">Table1[[#This Row],[Petroleum liquids]]/Table1[[#This Row],[Generation]]</f>
        <v>1.3178683918052012E-3</v>
      </c>
      <c r="X52" s="2">
        <f ca="1">Table1[[#This Row],[Petroleum liquids]]/Table1[[#This Row],[Consumption]]</f>
        <v>1.8839619021037575E-3</v>
      </c>
      <c r="Y5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2" s="2">
        <f ca="1">Table1[[#This Row],[Petroleum Coke]]/Table1[[#This Row],[Generation]]</f>
        <v>0</v>
      </c>
      <c r="AA52" s="2">
        <f ca="1">Table1[[#This Row],[Petroleum Coke]]/Table1[[#This Row],[Consumption]]</f>
        <v>0</v>
      </c>
      <c r="AB5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1979</v>
      </c>
      <c r="AC52" s="2">
        <f ca="1">Table1[[#This Row],[Natural Gas]]/Table1[[#This Row],[Generation]]</f>
        <v>4.8297436062638761E-2</v>
      </c>
      <c r="AD52" s="2">
        <f ca="1">Table1[[#This Row],[Natural Gas]]/Table1[[#This Row],[Consumption]]</f>
        <v>6.9043714893765484E-2</v>
      </c>
      <c r="AE5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23</v>
      </c>
      <c r="AF52" s="2">
        <f ca="1">Table1[[#This Row],[Other Gases]]/Table1[[#This Row],[Generation]]</f>
        <v>5.613143150281412E-4</v>
      </c>
      <c r="AG52" s="2">
        <f ca="1">Table1[[#This Row],[Other Gases]]/Table1[[#This Row],[Consumption]]</f>
        <v>8.0242821756271155E-4</v>
      </c>
      <c r="AH5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1601</v>
      </c>
      <c r="AI52" s="2">
        <f ca="1">Table1[[#This Row],[Hydroelectric]]/Table1[[#This Row],[Generation]]</f>
        <v>3.9072357320002353E-2</v>
      </c>
      <c r="AJ52" s="2">
        <f ca="1">Table1[[#This Row],[Hydroelectric]]/Table1[[#This Row],[Consumption]]</f>
        <v>5.5855981579039177E-2</v>
      </c>
      <c r="AK5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14792</v>
      </c>
      <c r="AL52" s="2">
        <f ca="1">Table1[[#This Row],[Wind ]]/Table1[[#This Row],[Generation]]</f>
        <v>0.36099831947375066</v>
      </c>
      <c r="AM52" s="2">
        <f ca="1">Table1[[#This Row],[Wind ]]/Table1[[#This Row],[Consumption]]</f>
        <v>0.51606600844294037</v>
      </c>
      <c r="AN5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52" s="2">
        <f ca="1">Table1[[#This Row],[Biomass]]/Table1[[#This Row],[Generation]]</f>
        <v>0</v>
      </c>
      <c r="AP52" s="2">
        <f ca="1">Table1[[#This Row],[Biomass]]/Table1[[#This Row],[Consumption]]</f>
        <v>0</v>
      </c>
      <c r="AQ5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2" s="2">
        <f ca="1">Table1[[#This Row],[Geothermal]]/Table1[[#This Row],[Generation]]</f>
        <v>0</v>
      </c>
      <c r="AS52" s="2">
        <f ca="1">Table1[[#This Row],[Geothermal]]/Table1[[#This Row],[Consumption]]</f>
        <v>0</v>
      </c>
      <c r="AT5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2.2599999999999998</v>
      </c>
      <c r="AU52" s="2">
        <f ca="1">Table1[[#This Row],[Solar PV]]/Table1[[#This Row],[Generation]]</f>
        <v>5.5155232694069528E-5</v>
      </c>
      <c r="AV52" s="2">
        <f ca="1">Table1[[#This Row],[Solar PV]]/Table1[[#This Row],[Consumption]]</f>
        <v>7.8847294421379474E-5</v>
      </c>
      <c r="AW5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2" s="2">
        <f ca="1">Table1[[#This Row],[Solar thermal]]/Table1[[#This Row],[Generation]]</f>
        <v>0</v>
      </c>
      <c r="AY52" s="2">
        <f ca="1">Table1[[#This Row],[Solar thermal]]/Table1[[#This Row],[Consumption]]</f>
        <v>0</v>
      </c>
    </row>
  </sheetData>
  <phoneticPr fontId="4"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304EC-0F5C-4461-A266-427E875006D0}">
  <dimension ref="A1:C51"/>
  <sheetViews>
    <sheetView workbookViewId="0">
      <selection activeCell="H4" sqref="H4"/>
    </sheetView>
  </sheetViews>
  <sheetFormatPr defaultRowHeight="14.75" x14ac:dyDescent="0.75"/>
  <cols>
    <col min="1" max="1" width="16.6328125" bestFit="1" customWidth="1"/>
  </cols>
  <sheetData>
    <row r="1" spans="1:3" x14ac:dyDescent="0.75">
      <c r="A1" s="1" t="s">
        <v>31</v>
      </c>
      <c r="B1" s="5">
        <v>2312</v>
      </c>
    </row>
    <row r="2" spans="1:3" x14ac:dyDescent="0.75">
      <c r="A2" t="s">
        <v>32</v>
      </c>
      <c r="B2" s="5">
        <v>2311</v>
      </c>
      <c r="C2">
        <v>2501</v>
      </c>
    </row>
    <row r="3" spans="1:3" x14ac:dyDescent="0.75">
      <c r="A3" t="s">
        <v>33</v>
      </c>
      <c r="B3" s="5">
        <v>2310</v>
      </c>
      <c r="C3">
        <v>2412</v>
      </c>
    </row>
    <row r="4" spans="1:3" x14ac:dyDescent="0.75">
      <c r="A4" t="s">
        <v>34</v>
      </c>
      <c r="B4" s="5">
        <v>2309</v>
      </c>
      <c r="C4" s="5">
        <v>2411</v>
      </c>
    </row>
    <row r="5" spans="1:3" x14ac:dyDescent="0.75">
      <c r="A5" t="s">
        <v>35</v>
      </c>
      <c r="B5" s="5">
        <v>2308</v>
      </c>
      <c r="C5" s="5">
        <v>2410</v>
      </c>
    </row>
    <row r="6" spans="1:3" x14ac:dyDescent="0.75">
      <c r="A6" t="s">
        <v>36</v>
      </c>
      <c r="B6" s="5">
        <v>2307</v>
      </c>
      <c r="C6" s="5">
        <v>2409</v>
      </c>
    </row>
    <row r="7" spans="1:3" x14ac:dyDescent="0.75">
      <c r="A7" t="s">
        <v>37</v>
      </c>
      <c r="B7" s="5">
        <v>2306</v>
      </c>
      <c r="C7" s="5">
        <v>2408</v>
      </c>
    </row>
    <row r="8" spans="1:3" x14ac:dyDescent="0.75">
      <c r="A8" t="s">
        <v>38</v>
      </c>
      <c r="B8" s="5">
        <v>2305</v>
      </c>
      <c r="C8" s="5">
        <v>2407</v>
      </c>
    </row>
    <row r="9" spans="1:3" x14ac:dyDescent="0.75">
      <c r="A9" t="s">
        <v>39</v>
      </c>
      <c r="B9" s="5">
        <v>2304</v>
      </c>
      <c r="C9" s="5">
        <v>2406</v>
      </c>
    </row>
    <row r="10" spans="1:3" x14ac:dyDescent="0.75">
      <c r="A10" t="s">
        <v>40</v>
      </c>
      <c r="B10" s="5">
        <v>2303</v>
      </c>
      <c r="C10" s="5">
        <v>2405</v>
      </c>
    </row>
    <row r="11" spans="1:3" x14ac:dyDescent="0.75">
      <c r="A11" t="s">
        <v>30</v>
      </c>
      <c r="B11" s="5">
        <v>2302</v>
      </c>
      <c r="C11" s="5">
        <v>2404</v>
      </c>
    </row>
    <row r="12" spans="1:3" x14ac:dyDescent="0.75">
      <c r="A12" t="s">
        <v>41</v>
      </c>
      <c r="B12" s="5">
        <v>2301</v>
      </c>
      <c r="C12" s="5">
        <v>2403</v>
      </c>
    </row>
    <row r="13" spans="1:3" x14ac:dyDescent="0.75">
      <c r="A13" t="s">
        <v>42</v>
      </c>
      <c r="B13" s="5"/>
      <c r="C13" s="5">
        <v>2402</v>
      </c>
    </row>
    <row r="14" spans="1:3" x14ac:dyDescent="0.75">
      <c r="A14" t="s">
        <v>43</v>
      </c>
      <c r="B14" s="5"/>
      <c r="C14" s="5">
        <v>2401</v>
      </c>
    </row>
    <row r="15" spans="1:3" x14ac:dyDescent="0.75">
      <c r="A15" t="s">
        <v>44</v>
      </c>
      <c r="B15" s="5"/>
      <c r="C15" s="5">
        <v>2312</v>
      </c>
    </row>
    <row r="16" spans="1:3" x14ac:dyDescent="0.75">
      <c r="A16" t="s">
        <v>45</v>
      </c>
      <c r="B16" s="5"/>
      <c r="C16" s="5">
        <v>2311</v>
      </c>
    </row>
    <row r="17" spans="1:3" x14ac:dyDescent="0.75">
      <c r="A17" t="s">
        <v>46</v>
      </c>
      <c r="B17" s="5"/>
      <c r="C17" s="5">
        <v>2310</v>
      </c>
    </row>
    <row r="18" spans="1:3" x14ac:dyDescent="0.75">
      <c r="A18" t="s">
        <v>47</v>
      </c>
      <c r="B18" s="5"/>
      <c r="C18" s="5">
        <v>2309</v>
      </c>
    </row>
    <row r="19" spans="1:3" x14ac:dyDescent="0.75">
      <c r="A19" t="s">
        <v>48</v>
      </c>
      <c r="B19" s="5"/>
      <c r="C19" s="5">
        <v>2308</v>
      </c>
    </row>
    <row r="20" spans="1:3" x14ac:dyDescent="0.75">
      <c r="A20" t="s">
        <v>49</v>
      </c>
      <c r="B20" s="5"/>
      <c r="C20" s="5">
        <v>2307</v>
      </c>
    </row>
    <row r="21" spans="1:3" x14ac:dyDescent="0.75">
      <c r="A21" t="s">
        <v>50</v>
      </c>
      <c r="B21" s="5"/>
      <c r="C21" s="5">
        <v>2306</v>
      </c>
    </row>
    <row r="22" spans="1:3" x14ac:dyDescent="0.75">
      <c r="A22" t="s">
        <v>51</v>
      </c>
      <c r="B22" s="5"/>
      <c r="C22" s="5">
        <v>2305</v>
      </c>
    </row>
    <row r="23" spans="1:3" x14ac:dyDescent="0.75">
      <c r="A23" t="s">
        <v>52</v>
      </c>
      <c r="B23" s="5"/>
      <c r="C23" s="5">
        <v>2304</v>
      </c>
    </row>
    <row r="24" spans="1:3" x14ac:dyDescent="0.75">
      <c r="A24" t="s">
        <v>53</v>
      </c>
      <c r="B24" s="5"/>
      <c r="C24" s="5">
        <v>2303</v>
      </c>
    </row>
    <row r="25" spans="1:3" x14ac:dyDescent="0.75">
      <c r="A25" t="s">
        <v>54</v>
      </c>
      <c r="B25" s="5"/>
      <c r="C25" s="5">
        <v>2302</v>
      </c>
    </row>
    <row r="26" spans="1:3" x14ac:dyDescent="0.75">
      <c r="A26" t="s">
        <v>55</v>
      </c>
      <c r="C26" s="5">
        <v>2301</v>
      </c>
    </row>
    <row r="27" spans="1:3" x14ac:dyDescent="0.75">
      <c r="A27" t="s">
        <v>56</v>
      </c>
    </row>
    <row r="28" spans="1:3" x14ac:dyDescent="0.75">
      <c r="A28" t="s">
        <v>57</v>
      </c>
    </row>
    <row r="29" spans="1:3" x14ac:dyDescent="0.75">
      <c r="A29" t="s">
        <v>58</v>
      </c>
    </row>
    <row r="30" spans="1:3" x14ac:dyDescent="0.75">
      <c r="A30" t="s">
        <v>59</v>
      </c>
    </row>
    <row r="31" spans="1:3" x14ac:dyDescent="0.75">
      <c r="A31" t="s">
        <v>60</v>
      </c>
    </row>
    <row r="32" spans="1:3" x14ac:dyDescent="0.75">
      <c r="A32" t="s">
        <v>61</v>
      </c>
    </row>
    <row r="33" spans="1:1" x14ac:dyDescent="0.75">
      <c r="A33" t="s">
        <v>62</v>
      </c>
    </row>
    <row r="34" spans="1:1" x14ac:dyDescent="0.75">
      <c r="A34" t="s">
        <v>63</v>
      </c>
    </row>
    <row r="35" spans="1:1" x14ac:dyDescent="0.75">
      <c r="A35" t="s">
        <v>64</v>
      </c>
    </row>
    <row r="36" spans="1:1" x14ac:dyDescent="0.75">
      <c r="A36" t="s">
        <v>65</v>
      </c>
    </row>
    <row r="37" spans="1:1" x14ac:dyDescent="0.75">
      <c r="A37" t="s">
        <v>66</v>
      </c>
    </row>
    <row r="38" spans="1:1" x14ac:dyDescent="0.75">
      <c r="A38" t="s">
        <v>67</v>
      </c>
    </row>
    <row r="39" spans="1:1" x14ac:dyDescent="0.75">
      <c r="A39" t="s">
        <v>68</v>
      </c>
    </row>
    <row r="40" spans="1:1" x14ac:dyDescent="0.75">
      <c r="A40" t="s">
        <v>69</v>
      </c>
    </row>
    <row r="41" spans="1:1" x14ac:dyDescent="0.75">
      <c r="A41" t="s">
        <v>70</v>
      </c>
    </row>
    <row r="42" spans="1:1" x14ac:dyDescent="0.75">
      <c r="A42" t="s">
        <v>71</v>
      </c>
    </row>
    <row r="43" spans="1:1" x14ac:dyDescent="0.75">
      <c r="A43" t="s">
        <v>72</v>
      </c>
    </row>
    <row r="44" spans="1:1" x14ac:dyDescent="0.75">
      <c r="A44" t="s">
        <v>73</v>
      </c>
    </row>
    <row r="45" spans="1:1" x14ac:dyDescent="0.75">
      <c r="A45" t="s">
        <v>74</v>
      </c>
    </row>
    <row r="46" spans="1:1" x14ac:dyDescent="0.75">
      <c r="A46" t="s">
        <v>75</v>
      </c>
    </row>
    <row r="47" spans="1:1" x14ac:dyDescent="0.75">
      <c r="A47" t="s">
        <v>76</v>
      </c>
    </row>
    <row r="48" spans="1:1" x14ac:dyDescent="0.75">
      <c r="A48" t="s">
        <v>77</v>
      </c>
    </row>
    <row r="49" spans="1:1" x14ac:dyDescent="0.75">
      <c r="A49" t="s">
        <v>78</v>
      </c>
    </row>
    <row r="50" spans="1:1" x14ac:dyDescent="0.75">
      <c r="A50" t="s">
        <v>79</v>
      </c>
    </row>
    <row r="51" spans="1:1" x14ac:dyDescent="0.75">
      <c r="A51"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8644F-12B9-48A9-A326-A98E1D622A9B}">
  <dimension ref="A1:BA23"/>
  <sheetViews>
    <sheetView workbookViewId="0">
      <selection activeCell="G12" sqref="G12"/>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3555</v>
      </c>
      <c r="D2">
        <v>24410</v>
      </c>
      <c r="E2">
        <v>35</v>
      </c>
      <c r="F2">
        <v>599</v>
      </c>
      <c r="G2">
        <v>9928</v>
      </c>
      <c r="H2">
        <v>5982</v>
      </c>
      <c r="I2">
        <v>13788</v>
      </c>
      <c r="J2">
        <v>601</v>
      </c>
      <c r="K2">
        <v>9857</v>
      </c>
      <c r="L2">
        <v>6015</v>
      </c>
      <c r="M2">
        <v>18095</v>
      </c>
      <c r="N2">
        <v>5419</v>
      </c>
      <c r="O2">
        <v>4000</v>
      </c>
      <c r="P2">
        <v>20888</v>
      </c>
      <c r="Q2">
        <v>13394</v>
      </c>
      <c r="R2">
        <v>872</v>
      </c>
      <c r="S2">
        <v>1793</v>
      </c>
      <c r="T2">
        <v>18194</v>
      </c>
      <c r="U2">
        <v>11304</v>
      </c>
      <c r="V2">
        <v>7162</v>
      </c>
      <c r="W2">
        <v>5674</v>
      </c>
      <c r="X2">
        <v>8972</v>
      </c>
      <c r="Y2">
        <v>1291</v>
      </c>
      <c r="Z2">
        <v>2045</v>
      </c>
      <c r="AA2">
        <v>11853</v>
      </c>
      <c r="AB2">
        <v>5673</v>
      </c>
      <c r="AC2">
        <v>6585</v>
      </c>
      <c r="AD2">
        <v>6658</v>
      </c>
      <c r="AE2">
        <v>2847</v>
      </c>
      <c r="AF2">
        <v>3873</v>
      </c>
      <c r="AG2">
        <v>3473</v>
      </c>
      <c r="AH2">
        <v>1693</v>
      </c>
      <c r="AI2">
        <v>4808</v>
      </c>
      <c r="AJ2">
        <v>3086</v>
      </c>
      <c r="AK2">
        <v>12102</v>
      </c>
      <c r="AL2">
        <v>14042</v>
      </c>
      <c r="AM2">
        <v>4481.1099999999997</v>
      </c>
      <c r="AN2">
        <v>14705</v>
      </c>
      <c r="AO2">
        <v>8292</v>
      </c>
      <c r="AP2">
        <v>6006</v>
      </c>
      <c r="AQ2">
        <v>726</v>
      </c>
      <c r="AR2">
        <v>9602</v>
      </c>
      <c r="AS2">
        <v>2170</v>
      </c>
      <c r="AT2">
        <v>7020</v>
      </c>
      <c r="AU2">
        <v>50766</v>
      </c>
      <c r="AV2">
        <v>3716</v>
      </c>
      <c r="AW2">
        <v>248</v>
      </c>
      <c r="AX2">
        <v>9806</v>
      </c>
      <c r="AY2">
        <v>6351</v>
      </c>
      <c r="AZ2">
        <v>4541</v>
      </c>
      <c r="BA2">
        <v>7788</v>
      </c>
    </row>
    <row r="3" spans="1:53" x14ac:dyDescent="0.75">
      <c r="A3" t="s">
        <v>1</v>
      </c>
      <c r="B3" t="s">
        <v>132</v>
      </c>
      <c r="C3">
        <v>472</v>
      </c>
      <c r="D3">
        <v>3054</v>
      </c>
      <c r="E3">
        <v>0</v>
      </c>
      <c r="F3">
        <v>185</v>
      </c>
      <c r="G3">
        <v>453</v>
      </c>
      <c r="H3">
        <v>5382</v>
      </c>
      <c r="I3">
        <v>2471</v>
      </c>
      <c r="J3">
        <v>72</v>
      </c>
      <c r="K3">
        <v>967</v>
      </c>
      <c r="L3">
        <v>2425</v>
      </c>
      <c r="M3">
        <v>20</v>
      </c>
      <c r="N3">
        <v>1710</v>
      </c>
      <c r="O3">
        <v>0</v>
      </c>
      <c r="P3">
        <v>1119</v>
      </c>
      <c r="Q3">
        <v>2654</v>
      </c>
      <c r="R3">
        <v>0</v>
      </c>
      <c r="S3">
        <v>0</v>
      </c>
      <c r="T3">
        <v>3234</v>
      </c>
      <c r="U3">
        <v>6227</v>
      </c>
      <c r="V3">
        <v>1621</v>
      </c>
      <c r="W3">
        <v>2159</v>
      </c>
      <c r="X3">
        <v>768</v>
      </c>
      <c r="Y3">
        <v>4</v>
      </c>
      <c r="Z3">
        <v>0</v>
      </c>
      <c r="AA3">
        <v>2977</v>
      </c>
      <c r="AB3">
        <v>1579</v>
      </c>
      <c r="AC3">
        <v>432</v>
      </c>
      <c r="AD3">
        <v>4057</v>
      </c>
      <c r="AE3">
        <v>970</v>
      </c>
      <c r="AF3">
        <v>1790</v>
      </c>
      <c r="AG3">
        <v>217</v>
      </c>
      <c r="AH3">
        <v>97</v>
      </c>
      <c r="AI3">
        <v>0</v>
      </c>
      <c r="AJ3">
        <v>270</v>
      </c>
      <c r="AK3">
        <v>0</v>
      </c>
      <c r="AL3">
        <v>3376</v>
      </c>
      <c r="AM3">
        <v>2220</v>
      </c>
      <c r="AN3">
        <v>4084</v>
      </c>
      <c r="AO3">
        <v>1177</v>
      </c>
      <c r="AP3">
        <v>0</v>
      </c>
      <c r="AQ3">
        <v>0</v>
      </c>
      <c r="AR3">
        <v>2213</v>
      </c>
      <c r="AS3">
        <v>195</v>
      </c>
      <c r="AT3">
        <v>2107</v>
      </c>
      <c r="AU3">
        <v>7261</v>
      </c>
      <c r="AV3">
        <v>2125</v>
      </c>
      <c r="AW3">
        <v>0</v>
      </c>
      <c r="AX3">
        <v>432</v>
      </c>
      <c r="AY3">
        <v>2707</v>
      </c>
      <c r="AZ3">
        <v>2666</v>
      </c>
      <c r="BA3">
        <v>5202</v>
      </c>
    </row>
    <row r="4" spans="1:53" x14ac:dyDescent="0.75">
      <c r="A4" t="s">
        <v>2</v>
      </c>
      <c r="B4" t="s">
        <v>133</v>
      </c>
      <c r="C4">
        <v>132</v>
      </c>
      <c r="D4">
        <v>124</v>
      </c>
      <c r="E4" t="s">
        <v>134</v>
      </c>
      <c r="F4">
        <v>57</v>
      </c>
      <c r="G4">
        <v>182</v>
      </c>
      <c r="H4">
        <v>8</v>
      </c>
      <c r="I4">
        <v>10</v>
      </c>
      <c r="J4">
        <v>90</v>
      </c>
      <c r="K4">
        <v>4</v>
      </c>
      <c r="L4" t="s">
        <v>134</v>
      </c>
      <c r="M4">
        <v>8</v>
      </c>
      <c r="N4" t="s">
        <v>134</v>
      </c>
      <c r="O4">
        <v>117</v>
      </c>
      <c r="P4">
        <v>93</v>
      </c>
      <c r="Q4">
        <v>64</v>
      </c>
      <c r="R4">
        <v>591</v>
      </c>
      <c r="S4">
        <v>0</v>
      </c>
      <c r="T4" t="s">
        <v>134</v>
      </c>
      <c r="U4">
        <v>12</v>
      </c>
      <c r="V4">
        <v>12</v>
      </c>
      <c r="W4" t="s">
        <v>134</v>
      </c>
      <c r="X4" t="s">
        <v>134</v>
      </c>
      <c r="Y4">
        <v>29</v>
      </c>
      <c r="Z4">
        <v>175</v>
      </c>
      <c r="AA4">
        <v>9</v>
      </c>
      <c r="AB4" t="s">
        <v>134</v>
      </c>
      <c r="AC4">
        <v>2</v>
      </c>
      <c r="AD4">
        <v>57</v>
      </c>
      <c r="AE4">
        <v>1</v>
      </c>
      <c r="AF4" t="s">
        <v>134</v>
      </c>
      <c r="AG4">
        <v>0.46</v>
      </c>
      <c r="AH4">
        <v>71</v>
      </c>
      <c r="AI4">
        <v>83</v>
      </c>
      <c r="AJ4" t="s">
        <v>134</v>
      </c>
      <c r="AK4">
        <v>549</v>
      </c>
      <c r="AL4" t="s">
        <v>134</v>
      </c>
      <c r="AM4">
        <v>2</v>
      </c>
      <c r="AN4" t="s">
        <v>134</v>
      </c>
      <c r="AO4" t="s">
        <v>134</v>
      </c>
      <c r="AP4" t="s">
        <v>134</v>
      </c>
      <c r="AQ4" t="s">
        <v>134</v>
      </c>
      <c r="AR4" t="s">
        <v>134</v>
      </c>
      <c r="AS4" t="s">
        <v>134</v>
      </c>
      <c r="AT4">
        <v>15</v>
      </c>
      <c r="AU4" t="s">
        <v>134</v>
      </c>
      <c r="AV4">
        <v>4</v>
      </c>
      <c r="AW4" t="s">
        <v>134</v>
      </c>
      <c r="AX4" t="s">
        <v>134</v>
      </c>
      <c r="AY4" t="s">
        <v>134</v>
      </c>
      <c r="AZ4">
        <v>3</v>
      </c>
      <c r="BA4">
        <v>5</v>
      </c>
    </row>
    <row r="5" spans="1:53" x14ac:dyDescent="0.75">
      <c r="A5" t="s">
        <v>3</v>
      </c>
      <c r="B5" t="s">
        <v>135</v>
      </c>
      <c r="C5">
        <v>0</v>
      </c>
      <c r="D5">
        <v>0</v>
      </c>
      <c r="E5">
        <v>0</v>
      </c>
      <c r="F5">
        <v>0</v>
      </c>
      <c r="G5">
        <v>0</v>
      </c>
      <c r="H5">
        <v>0</v>
      </c>
      <c r="I5">
        <v>0</v>
      </c>
      <c r="J5">
        <v>0</v>
      </c>
      <c r="K5">
        <v>0</v>
      </c>
      <c r="L5">
        <v>0</v>
      </c>
      <c r="M5">
        <v>0</v>
      </c>
      <c r="N5">
        <v>0</v>
      </c>
      <c r="O5">
        <v>0</v>
      </c>
      <c r="P5">
        <v>141</v>
      </c>
      <c r="Q5" t="s">
        <v>134</v>
      </c>
      <c r="R5">
        <v>0</v>
      </c>
      <c r="S5">
        <v>0</v>
      </c>
      <c r="T5">
        <v>0</v>
      </c>
      <c r="U5">
        <v>0</v>
      </c>
      <c r="V5">
        <v>1</v>
      </c>
      <c r="W5">
        <v>0</v>
      </c>
      <c r="X5">
        <v>89</v>
      </c>
      <c r="Y5">
        <v>0</v>
      </c>
      <c r="Z5">
        <v>0</v>
      </c>
      <c r="AA5">
        <v>159</v>
      </c>
      <c r="AB5">
        <v>0</v>
      </c>
      <c r="AC5">
        <v>0</v>
      </c>
      <c r="AD5">
        <v>0</v>
      </c>
      <c r="AE5">
        <v>43</v>
      </c>
      <c r="AF5">
        <v>0</v>
      </c>
      <c r="AG5">
        <v>0</v>
      </c>
      <c r="AH5">
        <v>0</v>
      </c>
      <c r="AI5">
        <v>0</v>
      </c>
      <c r="AJ5">
        <v>0</v>
      </c>
      <c r="AK5">
        <v>0</v>
      </c>
      <c r="AL5">
        <v>0</v>
      </c>
      <c r="AM5">
        <v>0</v>
      </c>
      <c r="AN5">
        <v>124</v>
      </c>
      <c r="AO5">
        <v>0</v>
      </c>
      <c r="AP5">
        <v>0</v>
      </c>
      <c r="AQ5">
        <v>0</v>
      </c>
      <c r="AR5">
        <v>0</v>
      </c>
      <c r="AS5">
        <v>0</v>
      </c>
      <c r="AT5">
        <v>0</v>
      </c>
      <c r="AU5">
        <v>4</v>
      </c>
      <c r="AV5">
        <v>0</v>
      </c>
      <c r="AW5">
        <v>0</v>
      </c>
      <c r="AX5">
        <v>0</v>
      </c>
      <c r="AY5">
        <v>2</v>
      </c>
      <c r="AZ5">
        <v>0</v>
      </c>
      <c r="BA5">
        <v>0</v>
      </c>
    </row>
    <row r="6" spans="1:53" x14ac:dyDescent="0.75">
      <c r="A6" t="s">
        <v>4</v>
      </c>
      <c r="B6" t="s">
        <v>136</v>
      </c>
      <c r="C6">
        <v>1224</v>
      </c>
      <c r="D6">
        <v>13300</v>
      </c>
      <c r="E6">
        <v>10</v>
      </c>
      <c r="F6">
        <v>315</v>
      </c>
      <c r="G6">
        <v>5628</v>
      </c>
      <c r="H6">
        <v>177</v>
      </c>
      <c r="I6">
        <v>6146</v>
      </c>
      <c r="J6">
        <v>238</v>
      </c>
      <c r="K6">
        <v>4082</v>
      </c>
      <c r="L6">
        <v>1586</v>
      </c>
      <c r="M6">
        <v>7258</v>
      </c>
      <c r="N6">
        <v>1576</v>
      </c>
      <c r="O6">
        <v>2055</v>
      </c>
      <c r="P6">
        <v>14482</v>
      </c>
      <c r="Q6">
        <v>4586</v>
      </c>
      <c r="R6">
        <v>0</v>
      </c>
      <c r="S6">
        <v>552</v>
      </c>
      <c r="T6">
        <v>2970</v>
      </c>
      <c r="U6">
        <v>3290</v>
      </c>
      <c r="V6">
        <v>657</v>
      </c>
      <c r="W6">
        <v>280</v>
      </c>
      <c r="X6">
        <v>6041</v>
      </c>
      <c r="Y6">
        <v>304</v>
      </c>
      <c r="Z6">
        <v>1249</v>
      </c>
      <c r="AA6">
        <v>4424</v>
      </c>
      <c r="AB6">
        <v>1001</v>
      </c>
      <c r="AC6">
        <v>4782</v>
      </c>
      <c r="AD6">
        <v>879</v>
      </c>
      <c r="AE6">
        <v>151</v>
      </c>
      <c r="AF6">
        <v>82</v>
      </c>
      <c r="AG6">
        <v>1860</v>
      </c>
      <c r="AH6">
        <v>328</v>
      </c>
      <c r="AI6">
        <v>1741</v>
      </c>
      <c r="AJ6">
        <v>1042</v>
      </c>
      <c r="AK6">
        <v>5389</v>
      </c>
      <c r="AL6">
        <v>5278</v>
      </c>
      <c r="AM6">
        <v>238</v>
      </c>
      <c r="AN6">
        <v>7987</v>
      </c>
      <c r="AO6">
        <v>3747</v>
      </c>
      <c r="AP6">
        <v>2322</v>
      </c>
      <c r="AQ6">
        <v>602</v>
      </c>
      <c r="AR6">
        <v>1945</v>
      </c>
      <c r="AS6">
        <v>137</v>
      </c>
      <c r="AT6">
        <v>1953</v>
      </c>
      <c r="AU6">
        <v>25229</v>
      </c>
      <c r="AV6">
        <v>1046</v>
      </c>
      <c r="AW6">
        <v>0.28999999999999998</v>
      </c>
      <c r="AX6">
        <v>1717</v>
      </c>
      <c r="AY6">
        <v>2008</v>
      </c>
      <c r="AZ6">
        <v>463</v>
      </c>
      <c r="BA6">
        <v>2169</v>
      </c>
    </row>
    <row r="7" spans="1:53" x14ac:dyDescent="0.75">
      <c r="A7" t="s">
        <v>5</v>
      </c>
      <c r="B7" t="s">
        <v>137</v>
      </c>
      <c r="C7">
        <v>0</v>
      </c>
      <c r="D7">
        <v>57</v>
      </c>
      <c r="E7">
        <v>0</v>
      </c>
      <c r="F7">
        <v>14</v>
      </c>
      <c r="G7">
        <v>0</v>
      </c>
      <c r="H7">
        <v>2</v>
      </c>
      <c r="I7">
        <v>0</v>
      </c>
      <c r="J7">
        <v>0</v>
      </c>
      <c r="K7">
        <v>0</v>
      </c>
      <c r="L7">
        <v>0</v>
      </c>
      <c r="M7">
        <v>94</v>
      </c>
      <c r="N7">
        <v>0</v>
      </c>
      <c r="O7">
        <v>0</v>
      </c>
      <c r="P7">
        <v>0</v>
      </c>
      <c r="Q7">
        <v>0</v>
      </c>
      <c r="R7">
        <v>0</v>
      </c>
      <c r="S7">
        <v>0</v>
      </c>
      <c r="T7">
        <v>18</v>
      </c>
      <c r="U7">
        <v>193</v>
      </c>
      <c r="V7">
        <v>0</v>
      </c>
      <c r="W7">
        <v>0</v>
      </c>
      <c r="X7">
        <v>131</v>
      </c>
      <c r="Y7">
        <v>0</v>
      </c>
      <c r="Z7">
        <v>0</v>
      </c>
      <c r="AA7">
        <v>72</v>
      </c>
      <c r="AB7">
        <v>0</v>
      </c>
      <c r="AC7">
        <v>0</v>
      </c>
      <c r="AD7">
        <v>0</v>
      </c>
      <c r="AE7">
        <v>1</v>
      </c>
      <c r="AF7">
        <v>0</v>
      </c>
      <c r="AG7">
        <v>0</v>
      </c>
      <c r="AH7">
        <v>0</v>
      </c>
      <c r="AI7">
        <v>13</v>
      </c>
      <c r="AJ7">
        <v>0</v>
      </c>
      <c r="AK7">
        <v>0</v>
      </c>
      <c r="AL7">
        <v>0</v>
      </c>
      <c r="AM7">
        <v>3</v>
      </c>
      <c r="AN7">
        <v>82</v>
      </c>
      <c r="AO7">
        <v>0</v>
      </c>
      <c r="AP7">
        <v>0</v>
      </c>
      <c r="AQ7">
        <v>0</v>
      </c>
      <c r="AR7">
        <v>0</v>
      </c>
      <c r="AS7">
        <v>0</v>
      </c>
      <c r="AT7">
        <v>1</v>
      </c>
      <c r="AU7">
        <v>240</v>
      </c>
      <c r="AV7">
        <v>1</v>
      </c>
      <c r="AW7">
        <v>0</v>
      </c>
      <c r="AX7">
        <v>23</v>
      </c>
      <c r="AY7">
        <v>0</v>
      </c>
      <c r="AZ7">
        <v>32</v>
      </c>
      <c r="BA7">
        <v>0</v>
      </c>
    </row>
    <row r="8" spans="1:53" x14ac:dyDescent="0.75">
      <c r="A8" t="s">
        <v>12</v>
      </c>
      <c r="B8" t="s">
        <v>131</v>
      </c>
      <c r="C8">
        <v>1828</v>
      </c>
      <c r="D8">
        <v>16535</v>
      </c>
      <c r="E8">
        <v>10</v>
      </c>
      <c r="F8">
        <v>571</v>
      </c>
      <c r="G8">
        <v>6263</v>
      </c>
      <c r="H8">
        <v>5569</v>
      </c>
      <c r="I8">
        <v>8627</v>
      </c>
      <c r="J8">
        <v>400</v>
      </c>
      <c r="K8">
        <v>5053</v>
      </c>
      <c r="L8">
        <v>4011</v>
      </c>
      <c r="M8">
        <v>7380</v>
      </c>
      <c r="N8">
        <v>3286</v>
      </c>
      <c r="O8">
        <v>2172</v>
      </c>
      <c r="P8">
        <v>15835</v>
      </c>
      <c r="Q8">
        <v>7304</v>
      </c>
      <c r="R8">
        <v>591</v>
      </c>
      <c r="S8">
        <v>552</v>
      </c>
      <c r="T8">
        <v>6222</v>
      </c>
      <c r="U8">
        <v>9722</v>
      </c>
      <c r="V8">
        <v>2291</v>
      </c>
      <c r="W8">
        <v>2439</v>
      </c>
      <c r="X8">
        <v>7029</v>
      </c>
      <c r="Y8">
        <v>337</v>
      </c>
      <c r="Z8">
        <v>1424</v>
      </c>
      <c r="AA8">
        <v>7641</v>
      </c>
      <c r="AB8">
        <v>2580</v>
      </c>
      <c r="AC8">
        <v>5216</v>
      </c>
      <c r="AD8">
        <v>4993</v>
      </c>
      <c r="AE8">
        <v>1166</v>
      </c>
      <c r="AF8">
        <v>1872</v>
      </c>
      <c r="AG8">
        <v>2077.46</v>
      </c>
      <c r="AH8">
        <v>496</v>
      </c>
      <c r="AI8">
        <v>1837</v>
      </c>
      <c r="AJ8">
        <v>1312</v>
      </c>
      <c r="AK8">
        <v>5938</v>
      </c>
      <c r="AL8">
        <v>8654</v>
      </c>
      <c r="AM8">
        <v>2463</v>
      </c>
      <c r="AN8">
        <v>12277</v>
      </c>
      <c r="AO8">
        <v>4924</v>
      </c>
      <c r="AP8">
        <v>2322</v>
      </c>
      <c r="AQ8">
        <v>602</v>
      </c>
      <c r="AR8">
        <v>4158</v>
      </c>
      <c r="AS8">
        <v>332</v>
      </c>
      <c r="AT8">
        <v>4076</v>
      </c>
      <c r="AU8">
        <v>32734</v>
      </c>
      <c r="AV8">
        <v>3176</v>
      </c>
      <c r="AW8">
        <v>0.28999999999999998</v>
      </c>
      <c r="AX8">
        <v>2172</v>
      </c>
      <c r="AY8">
        <v>4717</v>
      </c>
      <c r="AZ8">
        <v>3164</v>
      </c>
      <c r="BA8">
        <v>7376</v>
      </c>
    </row>
    <row r="9" spans="1:53" x14ac:dyDescent="0.75">
      <c r="A9" t="s">
        <v>138</v>
      </c>
      <c r="B9" t="s">
        <v>139</v>
      </c>
      <c r="C9">
        <v>1345</v>
      </c>
      <c r="D9">
        <v>6963</v>
      </c>
      <c r="E9">
        <v>0</v>
      </c>
      <c r="F9">
        <v>0</v>
      </c>
      <c r="G9">
        <v>2760</v>
      </c>
      <c r="H9">
        <v>0</v>
      </c>
      <c r="I9">
        <v>4163</v>
      </c>
      <c r="J9">
        <v>0</v>
      </c>
      <c r="K9">
        <v>2985</v>
      </c>
      <c r="L9">
        <v>1388</v>
      </c>
      <c r="M9">
        <v>1686</v>
      </c>
      <c r="N9">
        <v>0</v>
      </c>
      <c r="O9">
        <v>1571</v>
      </c>
      <c r="P9">
        <v>2817</v>
      </c>
      <c r="Q9">
        <v>4690</v>
      </c>
      <c r="R9">
        <v>0</v>
      </c>
      <c r="S9">
        <v>0</v>
      </c>
      <c r="T9">
        <v>8832</v>
      </c>
      <c r="U9">
        <v>0</v>
      </c>
      <c r="V9">
        <v>0</v>
      </c>
      <c r="W9">
        <v>910</v>
      </c>
      <c r="X9">
        <v>1539</v>
      </c>
      <c r="Y9">
        <v>0</v>
      </c>
      <c r="Z9">
        <v>0</v>
      </c>
      <c r="AA9">
        <v>2577</v>
      </c>
      <c r="AB9">
        <v>1065</v>
      </c>
      <c r="AC9">
        <v>1057</v>
      </c>
      <c r="AD9">
        <v>918</v>
      </c>
      <c r="AE9">
        <v>0</v>
      </c>
      <c r="AF9">
        <v>600</v>
      </c>
      <c r="AG9">
        <v>0</v>
      </c>
      <c r="AH9">
        <v>927</v>
      </c>
      <c r="AI9">
        <v>2575</v>
      </c>
      <c r="AJ9">
        <v>0</v>
      </c>
      <c r="AK9">
        <v>2425</v>
      </c>
      <c r="AL9">
        <v>3894</v>
      </c>
      <c r="AM9">
        <v>0</v>
      </c>
      <c r="AN9">
        <v>1592</v>
      </c>
      <c r="AO9">
        <v>0</v>
      </c>
      <c r="AP9">
        <v>0</v>
      </c>
      <c r="AQ9">
        <v>0</v>
      </c>
      <c r="AR9">
        <v>4893</v>
      </c>
      <c r="AS9">
        <v>0</v>
      </c>
      <c r="AT9">
        <v>2230</v>
      </c>
      <c r="AU9">
        <v>3589</v>
      </c>
      <c r="AV9">
        <v>0</v>
      </c>
      <c r="AW9">
        <v>0</v>
      </c>
      <c r="AX9">
        <v>852</v>
      </c>
      <c r="AY9">
        <v>894</v>
      </c>
      <c r="AZ9">
        <v>0</v>
      </c>
      <c r="BA9">
        <v>0</v>
      </c>
    </row>
    <row r="10" spans="1:53" x14ac:dyDescent="0.75">
      <c r="A10" t="s">
        <v>6</v>
      </c>
      <c r="B10" t="s">
        <v>140</v>
      </c>
      <c r="C10">
        <v>99</v>
      </c>
      <c r="D10">
        <v>224</v>
      </c>
      <c r="E10">
        <v>0</v>
      </c>
      <c r="F10">
        <v>0</v>
      </c>
      <c r="G10">
        <v>83</v>
      </c>
      <c r="H10">
        <v>123</v>
      </c>
      <c r="I10">
        <v>722</v>
      </c>
      <c r="J10">
        <v>183</v>
      </c>
      <c r="K10">
        <v>454</v>
      </c>
      <c r="L10">
        <v>260</v>
      </c>
      <c r="M10">
        <v>1630</v>
      </c>
      <c r="N10">
        <v>161</v>
      </c>
      <c r="O10">
        <v>35</v>
      </c>
      <c r="P10">
        <v>18</v>
      </c>
      <c r="Q10">
        <v>249</v>
      </c>
      <c r="R10" t="s">
        <v>134</v>
      </c>
      <c r="S10">
        <v>837</v>
      </c>
      <c r="T10">
        <v>6</v>
      </c>
      <c r="U10">
        <v>37</v>
      </c>
      <c r="V10">
        <v>90</v>
      </c>
      <c r="W10">
        <v>1</v>
      </c>
      <c r="X10">
        <v>57</v>
      </c>
      <c r="Y10">
        <v>305</v>
      </c>
      <c r="Z10">
        <v>100</v>
      </c>
      <c r="AA10">
        <v>142</v>
      </c>
      <c r="AB10">
        <v>75</v>
      </c>
      <c r="AC10">
        <v>0</v>
      </c>
      <c r="AD10">
        <v>63</v>
      </c>
      <c r="AE10">
        <v>884</v>
      </c>
      <c r="AF10">
        <v>116</v>
      </c>
      <c r="AG10">
        <v>133</v>
      </c>
      <c r="AH10">
        <v>127</v>
      </c>
      <c r="AI10">
        <v>0</v>
      </c>
      <c r="AJ10">
        <v>19</v>
      </c>
      <c r="AK10">
        <v>2276</v>
      </c>
      <c r="AL10">
        <v>346</v>
      </c>
      <c r="AM10">
        <v>215</v>
      </c>
      <c r="AN10">
        <v>40</v>
      </c>
      <c r="AO10">
        <v>119</v>
      </c>
      <c r="AP10">
        <v>2873</v>
      </c>
      <c r="AQ10" t="s">
        <v>134</v>
      </c>
      <c r="AR10">
        <v>181</v>
      </c>
      <c r="AS10">
        <v>419</v>
      </c>
      <c r="AT10">
        <v>641</v>
      </c>
      <c r="AU10">
        <v>68</v>
      </c>
      <c r="AV10">
        <v>79</v>
      </c>
      <c r="AW10">
        <v>122</v>
      </c>
      <c r="AX10">
        <v>5955</v>
      </c>
      <c r="AY10">
        <v>194</v>
      </c>
      <c r="AZ10">
        <v>91</v>
      </c>
      <c r="BA10">
        <v>334</v>
      </c>
    </row>
    <row r="11" spans="1:53" x14ac:dyDescent="0.75">
      <c r="A11" t="s">
        <v>7</v>
      </c>
      <c r="B11" t="s">
        <v>141</v>
      </c>
      <c r="C11">
        <v>83</v>
      </c>
      <c r="D11">
        <v>443</v>
      </c>
      <c r="E11">
        <v>0</v>
      </c>
      <c r="F11">
        <v>1</v>
      </c>
      <c r="G11">
        <v>5</v>
      </c>
      <c r="H11">
        <v>274</v>
      </c>
      <c r="I11">
        <v>0</v>
      </c>
      <c r="J11" t="s">
        <v>134</v>
      </c>
      <c r="K11">
        <v>254</v>
      </c>
      <c r="L11">
        <v>0</v>
      </c>
      <c r="M11">
        <v>1176</v>
      </c>
      <c r="N11">
        <v>1528</v>
      </c>
      <c r="O11">
        <v>1</v>
      </c>
      <c r="P11">
        <v>0</v>
      </c>
      <c r="Q11">
        <v>0</v>
      </c>
      <c r="R11">
        <v>33</v>
      </c>
      <c r="S11">
        <v>288</v>
      </c>
      <c r="T11">
        <v>2668</v>
      </c>
      <c r="U11">
        <v>1216</v>
      </c>
      <c r="V11">
        <v>4678</v>
      </c>
      <c r="W11">
        <v>2268</v>
      </c>
      <c r="X11">
        <v>0</v>
      </c>
      <c r="Y11">
        <v>311</v>
      </c>
      <c r="Z11">
        <v>21</v>
      </c>
      <c r="AA11">
        <v>1237</v>
      </c>
      <c r="AB11">
        <v>1652</v>
      </c>
      <c r="AC11">
        <v>49</v>
      </c>
      <c r="AD11">
        <v>599</v>
      </c>
      <c r="AE11">
        <v>748</v>
      </c>
      <c r="AF11">
        <v>1257</v>
      </c>
      <c r="AG11">
        <v>39</v>
      </c>
      <c r="AH11">
        <v>64</v>
      </c>
      <c r="AI11">
        <v>2</v>
      </c>
      <c r="AJ11">
        <v>1307</v>
      </c>
      <c r="AK11">
        <v>782</v>
      </c>
      <c r="AL11">
        <v>96</v>
      </c>
      <c r="AM11">
        <v>1799</v>
      </c>
      <c r="AN11">
        <v>387</v>
      </c>
      <c r="AO11">
        <v>3174</v>
      </c>
      <c r="AP11">
        <v>587</v>
      </c>
      <c r="AQ11">
        <v>20</v>
      </c>
      <c r="AR11">
        <v>0</v>
      </c>
      <c r="AS11">
        <v>1397</v>
      </c>
      <c r="AT11" t="s">
        <v>134</v>
      </c>
      <c r="AU11">
        <v>10909</v>
      </c>
      <c r="AV11">
        <v>59</v>
      </c>
      <c r="AW11">
        <v>48</v>
      </c>
      <c r="AX11">
        <v>672</v>
      </c>
      <c r="AY11">
        <v>233</v>
      </c>
      <c r="AZ11">
        <v>1250</v>
      </c>
      <c r="BA11">
        <v>0</v>
      </c>
    </row>
    <row r="12" spans="1:53" x14ac:dyDescent="0.75">
      <c r="A12" t="s">
        <v>8</v>
      </c>
      <c r="B12" t="s">
        <v>142</v>
      </c>
      <c r="C12">
        <v>26</v>
      </c>
      <c r="D12">
        <v>122</v>
      </c>
      <c r="E12">
        <v>4</v>
      </c>
      <c r="F12">
        <v>5</v>
      </c>
      <c r="G12">
        <v>294</v>
      </c>
      <c r="H12" t="s">
        <v>134</v>
      </c>
      <c r="I12">
        <v>276</v>
      </c>
      <c r="J12">
        <v>4</v>
      </c>
      <c r="K12">
        <v>19</v>
      </c>
      <c r="L12">
        <v>60</v>
      </c>
      <c r="M12">
        <v>377</v>
      </c>
      <c r="N12">
        <v>6</v>
      </c>
      <c r="O12">
        <v>52</v>
      </c>
      <c r="P12">
        <v>237</v>
      </c>
      <c r="Q12">
        <v>455</v>
      </c>
      <c r="R12">
        <v>22</v>
      </c>
      <c r="S12">
        <v>42</v>
      </c>
      <c r="T12">
        <v>21</v>
      </c>
      <c r="U12">
        <v>16</v>
      </c>
      <c r="V12">
        <v>15</v>
      </c>
      <c r="W12">
        <v>6</v>
      </c>
      <c r="X12">
        <v>164</v>
      </c>
      <c r="Y12">
        <v>147</v>
      </c>
      <c r="Z12">
        <v>79</v>
      </c>
      <c r="AA12">
        <v>186</v>
      </c>
      <c r="AB12">
        <v>97</v>
      </c>
      <c r="AC12">
        <v>118</v>
      </c>
      <c r="AD12">
        <v>7</v>
      </c>
      <c r="AE12">
        <v>2</v>
      </c>
      <c r="AF12">
        <v>7</v>
      </c>
      <c r="AG12">
        <v>4</v>
      </c>
      <c r="AH12">
        <v>76</v>
      </c>
      <c r="AI12">
        <v>53</v>
      </c>
      <c r="AJ12">
        <v>1</v>
      </c>
      <c r="AK12">
        <v>119</v>
      </c>
      <c r="AL12">
        <v>132</v>
      </c>
      <c r="AM12">
        <v>0</v>
      </c>
      <c r="AN12">
        <v>26</v>
      </c>
      <c r="AO12">
        <v>26</v>
      </c>
      <c r="AP12">
        <v>79</v>
      </c>
      <c r="AQ12">
        <v>18</v>
      </c>
      <c r="AR12">
        <v>123</v>
      </c>
      <c r="AS12" t="s">
        <v>134</v>
      </c>
      <c r="AT12">
        <v>37</v>
      </c>
      <c r="AU12">
        <v>109</v>
      </c>
      <c r="AV12">
        <v>7</v>
      </c>
      <c r="AW12">
        <v>52</v>
      </c>
      <c r="AX12">
        <v>98</v>
      </c>
      <c r="AY12">
        <v>105</v>
      </c>
      <c r="AZ12">
        <v>0</v>
      </c>
      <c r="BA12">
        <v>35</v>
      </c>
    </row>
    <row r="13" spans="1:53" x14ac:dyDescent="0.75">
      <c r="A13" t="s">
        <v>9</v>
      </c>
      <c r="B13" t="s">
        <v>143</v>
      </c>
      <c r="C13">
        <v>0</v>
      </c>
      <c r="D13">
        <v>0</v>
      </c>
      <c r="E13">
        <v>0</v>
      </c>
      <c r="F13">
        <v>0</v>
      </c>
      <c r="G13">
        <v>0</v>
      </c>
      <c r="H13">
        <v>0</v>
      </c>
      <c r="I13">
        <v>0</v>
      </c>
      <c r="J13">
        <v>0</v>
      </c>
      <c r="K13">
        <v>0</v>
      </c>
      <c r="L13">
        <v>0</v>
      </c>
      <c r="M13">
        <v>961</v>
      </c>
      <c r="N13">
        <v>0</v>
      </c>
      <c r="O13">
        <v>0</v>
      </c>
      <c r="P13">
        <v>0</v>
      </c>
      <c r="Q13">
        <v>0</v>
      </c>
      <c r="R13">
        <v>22</v>
      </c>
      <c r="S13">
        <v>6</v>
      </c>
      <c r="T13">
        <v>0</v>
      </c>
      <c r="U13">
        <v>0</v>
      </c>
      <c r="V13">
        <v>0</v>
      </c>
      <c r="W13">
        <v>0</v>
      </c>
      <c r="X13">
        <v>0</v>
      </c>
      <c r="Y13">
        <v>0</v>
      </c>
      <c r="Z13">
        <v>0</v>
      </c>
      <c r="AA13">
        <v>0</v>
      </c>
      <c r="AB13">
        <v>0</v>
      </c>
      <c r="AC13">
        <v>0</v>
      </c>
      <c r="AD13">
        <v>0</v>
      </c>
      <c r="AE13">
        <v>0</v>
      </c>
      <c r="AF13">
        <v>0</v>
      </c>
      <c r="AG13">
        <v>332</v>
      </c>
      <c r="AH13">
        <v>0</v>
      </c>
      <c r="AI13">
        <v>0</v>
      </c>
      <c r="AJ13">
        <v>5</v>
      </c>
      <c r="AK13">
        <v>0</v>
      </c>
      <c r="AL13">
        <v>0</v>
      </c>
      <c r="AM13">
        <v>0</v>
      </c>
      <c r="AN13">
        <v>0</v>
      </c>
      <c r="AO13">
        <v>0</v>
      </c>
      <c r="AP13">
        <v>14</v>
      </c>
      <c r="AQ13">
        <v>0</v>
      </c>
      <c r="AR13">
        <v>0</v>
      </c>
      <c r="AS13">
        <v>0</v>
      </c>
      <c r="AT13">
        <v>0</v>
      </c>
      <c r="AU13">
        <v>0</v>
      </c>
      <c r="AV13">
        <v>36</v>
      </c>
      <c r="AW13">
        <v>0</v>
      </c>
      <c r="AX13">
        <v>0</v>
      </c>
      <c r="AY13">
        <v>0</v>
      </c>
      <c r="AZ13">
        <v>0</v>
      </c>
      <c r="BA13">
        <v>0</v>
      </c>
    </row>
    <row r="14" spans="1:53" x14ac:dyDescent="0.75">
      <c r="A14" t="s">
        <v>10</v>
      </c>
      <c r="B14" t="s">
        <v>144</v>
      </c>
      <c r="C14">
        <v>149</v>
      </c>
      <c r="D14">
        <v>138</v>
      </c>
      <c r="E14">
        <v>21</v>
      </c>
      <c r="F14">
        <v>22</v>
      </c>
      <c r="G14">
        <v>584</v>
      </c>
      <c r="H14">
        <v>17</v>
      </c>
      <c r="I14" t="s">
        <v>134</v>
      </c>
      <c r="J14" t="s">
        <v>134</v>
      </c>
      <c r="K14">
        <v>1098</v>
      </c>
      <c r="L14">
        <v>280</v>
      </c>
      <c r="M14">
        <v>4993</v>
      </c>
      <c r="N14">
        <v>425</v>
      </c>
      <c r="O14">
        <v>124</v>
      </c>
      <c r="P14">
        <v>1805</v>
      </c>
      <c r="Q14">
        <v>759</v>
      </c>
      <c r="R14">
        <v>170</v>
      </c>
      <c r="S14">
        <v>63</v>
      </c>
      <c r="T14">
        <v>424</v>
      </c>
      <c r="U14">
        <v>283</v>
      </c>
      <c r="V14">
        <v>87</v>
      </c>
      <c r="W14">
        <v>18</v>
      </c>
      <c r="X14">
        <v>148</v>
      </c>
      <c r="Y14">
        <v>161</v>
      </c>
      <c r="Z14">
        <v>374</v>
      </c>
      <c r="AA14">
        <v>116</v>
      </c>
      <c r="AB14">
        <v>177</v>
      </c>
      <c r="AC14">
        <v>145</v>
      </c>
      <c r="AD14">
        <v>89</v>
      </c>
      <c r="AE14">
        <v>21</v>
      </c>
      <c r="AF14">
        <v>16</v>
      </c>
      <c r="AG14">
        <v>897</v>
      </c>
      <c r="AH14" t="s">
        <v>134</v>
      </c>
      <c r="AI14">
        <v>301</v>
      </c>
      <c r="AJ14">
        <v>423</v>
      </c>
      <c r="AK14">
        <v>518</v>
      </c>
      <c r="AL14">
        <v>833</v>
      </c>
      <c r="AM14">
        <v>0.11</v>
      </c>
      <c r="AN14">
        <v>366</v>
      </c>
      <c r="AO14">
        <v>41</v>
      </c>
      <c r="AP14">
        <v>138</v>
      </c>
      <c r="AQ14">
        <v>59</v>
      </c>
      <c r="AR14">
        <v>233</v>
      </c>
      <c r="AS14">
        <v>19</v>
      </c>
      <c r="AT14">
        <v>72</v>
      </c>
      <c r="AU14">
        <v>3259</v>
      </c>
      <c r="AV14">
        <v>342</v>
      </c>
      <c r="AW14">
        <v>24</v>
      </c>
      <c r="AX14">
        <v>48</v>
      </c>
      <c r="AY14">
        <v>195</v>
      </c>
      <c r="AZ14">
        <v>28</v>
      </c>
      <c r="BA14">
        <v>44</v>
      </c>
    </row>
    <row r="15" spans="1:53" x14ac:dyDescent="0.75">
      <c r="A15" t="s">
        <v>115</v>
      </c>
      <c r="B15" t="s">
        <v>145</v>
      </c>
      <c r="C15">
        <v>0</v>
      </c>
      <c r="D15">
        <v>0</v>
      </c>
      <c r="E15">
        <v>0</v>
      </c>
      <c r="F15">
        <v>0</v>
      </c>
      <c r="G15">
        <v>0</v>
      </c>
      <c r="H15">
        <v>0</v>
      </c>
      <c r="I15">
        <v>0</v>
      </c>
      <c r="J15">
        <v>0</v>
      </c>
      <c r="K15">
        <v>18</v>
      </c>
      <c r="L15">
        <v>0</v>
      </c>
      <c r="M15">
        <v>68</v>
      </c>
      <c r="N15">
        <v>0</v>
      </c>
      <c r="O15">
        <v>0</v>
      </c>
      <c r="P15">
        <v>0</v>
      </c>
      <c r="Q15">
        <v>0</v>
      </c>
      <c r="R15">
        <v>0</v>
      </c>
      <c r="S15">
        <v>0</v>
      </c>
      <c r="T15">
        <v>0</v>
      </c>
      <c r="U15">
        <v>0</v>
      </c>
      <c r="V15">
        <v>0</v>
      </c>
      <c r="W15">
        <v>0</v>
      </c>
      <c r="X15">
        <v>0</v>
      </c>
      <c r="Y15">
        <v>0</v>
      </c>
      <c r="Z15">
        <v>0</v>
      </c>
      <c r="AA15">
        <v>0</v>
      </c>
      <c r="AB15">
        <v>0</v>
      </c>
      <c r="AC15">
        <v>0</v>
      </c>
      <c r="AD15">
        <v>0</v>
      </c>
      <c r="AE15">
        <v>0</v>
      </c>
      <c r="AF15">
        <v>0</v>
      </c>
      <c r="AG15">
        <v>1</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357</v>
      </c>
      <c r="D16">
        <v>927</v>
      </c>
      <c r="E16">
        <v>25</v>
      </c>
      <c r="F16">
        <v>28</v>
      </c>
      <c r="G16">
        <v>966</v>
      </c>
      <c r="H16">
        <v>414</v>
      </c>
      <c r="I16">
        <v>998</v>
      </c>
      <c r="J16">
        <v>187</v>
      </c>
      <c r="K16">
        <v>1843</v>
      </c>
      <c r="L16">
        <v>600</v>
      </c>
      <c r="M16">
        <v>9205</v>
      </c>
      <c r="N16">
        <v>2120</v>
      </c>
      <c r="O16">
        <v>212</v>
      </c>
      <c r="P16">
        <v>2060</v>
      </c>
      <c r="Q16">
        <v>1463</v>
      </c>
      <c r="R16">
        <v>247</v>
      </c>
      <c r="S16">
        <v>1236</v>
      </c>
      <c r="T16">
        <v>3119</v>
      </c>
      <c r="U16">
        <v>1552</v>
      </c>
      <c r="V16">
        <v>4870</v>
      </c>
      <c r="W16">
        <v>2293</v>
      </c>
      <c r="X16">
        <v>369</v>
      </c>
      <c r="Y16">
        <v>924</v>
      </c>
      <c r="Z16">
        <v>574</v>
      </c>
      <c r="AA16">
        <v>1681</v>
      </c>
      <c r="AB16">
        <v>2001</v>
      </c>
      <c r="AC16">
        <v>312</v>
      </c>
      <c r="AD16">
        <v>758</v>
      </c>
      <c r="AE16">
        <v>1655</v>
      </c>
      <c r="AF16">
        <v>1396</v>
      </c>
      <c r="AG16">
        <v>1406</v>
      </c>
      <c r="AH16">
        <v>267</v>
      </c>
      <c r="AI16">
        <v>356</v>
      </c>
      <c r="AJ16">
        <v>1755</v>
      </c>
      <c r="AK16">
        <v>3695</v>
      </c>
      <c r="AL16">
        <v>1407</v>
      </c>
      <c r="AM16">
        <v>2014.11</v>
      </c>
      <c r="AN16">
        <v>819</v>
      </c>
      <c r="AO16">
        <v>3360</v>
      </c>
      <c r="AP16">
        <v>3691</v>
      </c>
      <c r="AQ16">
        <v>97</v>
      </c>
      <c r="AR16">
        <v>537</v>
      </c>
      <c r="AS16">
        <v>1835</v>
      </c>
      <c r="AT16">
        <v>750</v>
      </c>
      <c r="AU16">
        <v>14345</v>
      </c>
      <c r="AV16">
        <v>523</v>
      </c>
      <c r="AW16">
        <v>246</v>
      </c>
      <c r="AX16">
        <v>6773</v>
      </c>
      <c r="AY16">
        <v>727</v>
      </c>
      <c r="AZ16">
        <v>1369</v>
      </c>
      <c r="BA16">
        <v>413</v>
      </c>
    </row>
    <row r="17" spans="1:53" x14ac:dyDescent="0.75">
      <c r="A17" t="s">
        <v>14</v>
      </c>
      <c r="B17" t="s">
        <v>146</v>
      </c>
      <c r="C17">
        <v>26</v>
      </c>
      <c r="D17">
        <v>67</v>
      </c>
      <c r="E17">
        <v>0</v>
      </c>
      <c r="F17">
        <v>0</v>
      </c>
      <c r="G17">
        <v>33</v>
      </c>
      <c r="H17">
        <v>-1</v>
      </c>
      <c r="I17">
        <v>0</v>
      </c>
      <c r="J17">
        <v>-0.3</v>
      </c>
      <c r="K17">
        <v>-23</v>
      </c>
      <c r="L17">
        <v>1</v>
      </c>
      <c r="M17">
        <v>-122</v>
      </c>
      <c r="N17">
        <v>0.12</v>
      </c>
      <c r="O17">
        <v>36</v>
      </c>
      <c r="P17">
        <v>177</v>
      </c>
      <c r="Q17">
        <v>3</v>
      </c>
      <c r="R17">
        <v>27</v>
      </c>
      <c r="S17">
        <v>6</v>
      </c>
      <c r="T17">
        <v>18</v>
      </c>
      <c r="U17">
        <v>31</v>
      </c>
      <c r="V17">
        <v>0</v>
      </c>
      <c r="W17">
        <v>0.42</v>
      </c>
      <c r="X17">
        <v>28</v>
      </c>
      <c r="Y17">
        <v>30</v>
      </c>
      <c r="Z17">
        <v>81</v>
      </c>
      <c r="AA17">
        <v>10</v>
      </c>
      <c r="AB17">
        <v>23</v>
      </c>
      <c r="AC17">
        <v>-0.41</v>
      </c>
      <c r="AD17">
        <v>0</v>
      </c>
      <c r="AE17">
        <v>25</v>
      </c>
      <c r="AF17">
        <v>0</v>
      </c>
      <c r="AG17">
        <v>-12</v>
      </c>
      <c r="AH17">
        <v>4</v>
      </c>
      <c r="AI17">
        <v>53</v>
      </c>
      <c r="AJ17">
        <v>19</v>
      </c>
      <c r="AK17">
        <v>72</v>
      </c>
      <c r="AL17">
        <v>10</v>
      </c>
      <c r="AM17">
        <v>3</v>
      </c>
      <c r="AN17">
        <v>-0.05</v>
      </c>
      <c r="AO17">
        <v>2</v>
      </c>
      <c r="AP17">
        <v>-7</v>
      </c>
      <c r="AQ17">
        <v>0</v>
      </c>
      <c r="AR17">
        <v>0.37</v>
      </c>
      <c r="AS17">
        <v>0</v>
      </c>
      <c r="AT17">
        <v>0</v>
      </c>
      <c r="AU17">
        <v>0.19</v>
      </c>
      <c r="AV17">
        <v>17</v>
      </c>
      <c r="AW17">
        <v>0.14000000000000001</v>
      </c>
      <c r="AX17">
        <v>7</v>
      </c>
      <c r="AY17">
        <v>9</v>
      </c>
      <c r="AZ17">
        <v>9</v>
      </c>
      <c r="BA17">
        <v>0.04</v>
      </c>
    </row>
    <row r="18" spans="1:53" x14ac:dyDescent="0.75">
      <c r="A18" t="s">
        <v>147</v>
      </c>
      <c r="B18" t="s">
        <v>131</v>
      </c>
      <c r="C18">
        <v>3556</v>
      </c>
      <c r="D18">
        <v>24492</v>
      </c>
      <c r="E18">
        <v>35</v>
      </c>
      <c r="F18">
        <v>599</v>
      </c>
      <c r="G18">
        <v>10022</v>
      </c>
      <c r="H18">
        <v>5982</v>
      </c>
      <c r="I18">
        <v>13788</v>
      </c>
      <c r="J18">
        <v>586.70000000000005</v>
      </c>
      <c r="K18">
        <v>9858</v>
      </c>
      <c r="L18">
        <v>6000</v>
      </c>
      <c r="M18">
        <v>18149</v>
      </c>
      <c r="N18">
        <v>5406.12</v>
      </c>
      <c r="O18">
        <v>3991</v>
      </c>
      <c r="P18">
        <v>20889</v>
      </c>
      <c r="Q18">
        <v>13460</v>
      </c>
      <c r="R18">
        <v>865</v>
      </c>
      <c r="S18">
        <v>1794</v>
      </c>
      <c r="T18">
        <v>18191</v>
      </c>
      <c r="U18">
        <v>11305</v>
      </c>
      <c r="V18">
        <v>7161</v>
      </c>
      <c r="W18">
        <v>5642.42</v>
      </c>
      <c r="X18">
        <v>8965</v>
      </c>
      <c r="Y18">
        <v>1291</v>
      </c>
      <c r="Z18">
        <v>2079</v>
      </c>
      <c r="AA18">
        <v>11909</v>
      </c>
      <c r="AB18">
        <v>5669</v>
      </c>
      <c r="AC18">
        <v>6584.59</v>
      </c>
      <c r="AD18">
        <v>6669</v>
      </c>
      <c r="AE18">
        <v>2846</v>
      </c>
      <c r="AF18">
        <v>3868</v>
      </c>
      <c r="AG18">
        <v>3471.46</v>
      </c>
      <c r="AH18">
        <v>1694</v>
      </c>
      <c r="AI18">
        <v>4821</v>
      </c>
      <c r="AJ18">
        <v>3086</v>
      </c>
      <c r="AK18">
        <v>12130</v>
      </c>
      <c r="AL18">
        <v>13965</v>
      </c>
      <c r="AM18">
        <v>4480.1099999999997</v>
      </c>
      <c r="AN18">
        <v>14687.95</v>
      </c>
      <c r="AO18">
        <v>8286</v>
      </c>
      <c r="AP18">
        <v>6006</v>
      </c>
      <c r="AQ18">
        <v>699</v>
      </c>
      <c r="AR18">
        <v>9588.369999999999</v>
      </c>
      <c r="AS18">
        <v>2167</v>
      </c>
      <c r="AT18">
        <v>7056</v>
      </c>
      <c r="AU18">
        <v>50668.19</v>
      </c>
      <c r="AV18">
        <v>3716</v>
      </c>
      <c r="AW18">
        <v>246.42999999999998</v>
      </c>
      <c r="AX18">
        <v>9804</v>
      </c>
      <c r="AY18">
        <v>6347</v>
      </c>
      <c r="AZ18">
        <v>4542</v>
      </c>
      <c r="BA18">
        <v>7789.04</v>
      </c>
    </row>
    <row r="19" spans="1:53" x14ac:dyDescent="0.75">
      <c r="A19" t="s">
        <v>148</v>
      </c>
      <c r="B19" t="s">
        <v>131</v>
      </c>
      <c r="C19">
        <v>2.8129395218012831E-4</v>
      </c>
      <c r="D19">
        <v>3.3592789840228843E-3</v>
      </c>
      <c r="E19">
        <v>0</v>
      </c>
      <c r="F19">
        <v>0</v>
      </c>
      <c r="G19">
        <v>9.4681708299757528E-3</v>
      </c>
      <c r="H19">
        <v>0</v>
      </c>
      <c r="I19">
        <v>0</v>
      </c>
      <c r="J19">
        <v>2.3793677204658858E-2</v>
      </c>
      <c r="K19">
        <v>1.0145074566292323E-4</v>
      </c>
      <c r="L19">
        <v>2.4937655860348684E-3</v>
      </c>
      <c r="M19">
        <v>2.9842497927603517E-3</v>
      </c>
      <c r="N19">
        <v>2.3768222919358095E-3</v>
      </c>
      <c r="O19">
        <v>2.2499999999999742E-3</v>
      </c>
      <c r="P19">
        <v>4.7874377633094767E-5</v>
      </c>
      <c r="Q19">
        <v>4.9275795132148748E-3</v>
      </c>
      <c r="R19">
        <v>8.0275229357797961E-3</v>
      </c>
      <c r="S19">
        <v>5.5772448410484898E-4</v>
      </c>
      <c r="T19">
        <v>1.6488952401894075E-4</v>
      </c>
      <c r="U19">
        <v>8.8464260438847475E-5</v>
      </c>
      <c r="V19">
        <v>1.3962580284831994E-4</v>
      </c>
      <c r="W19">
        <v>5.565738456115632E-3</v>
      </c>
      <c r="X19">
        <v>7.8020508247877984E-4</v>
      </c>
      <c r="Y19">
        <v>0</v>
      </c>
      <c r="Z19">
        <v>1.6625916870415702E-2</v>
      </c>
      <c r="AA19">
        <v>4.7245423099637751E-3</v>
      </c>
      <c r="AB19">
        <v>7.0509430636345183E-4</v>
      </c>
      <c r="AC19">
        <v>6.2262718299122E-5</v>
      </c>
      <c r="AD19">
        <v>1.6521477921298544E-3</v>
      </c>
      <c r="AE19">
        <v>3.5124692658938805E-4</v>
      </c>
      <c r="AF19">
        <v>1.2909888974954598E-3</v>
      </c>
      <c r="AG19">
        <v>4.4342067376901273E-4</v>
      </c>
      <c r="AH19">
        <v>5.9066745422331479E-4</v>
      </c>
      <c r="AI19">
        <v>2.7038269550749838E-3</v>
      </c>
      <c r="AJ19">
        <v>0</v>
      </c>
      <c r="AK19">
        <v>2.3136671624524041E-3</v>
      </c>
      <c r="AL19">
        <v>5.4835493519441725E-3</v>
      </c>
      <c r="AM19">
        <v>2.2315899408853479E-4</v>
      </c>
      <c r="AN19">
        <v>1.1594695681740319E-3</v>
      </c>
      <c r="AO19">
        <v>7.2358900144720018E-4</v>
      </c>
      <c r="AP19">
        <v>0</v>
      </c>
      <c r="AQ19">
        <v>3.7190082644628086E-2</v>
      </c>
      <c r="AR19">
        <v>1.4194959383463379E-3</v>
      </c>
      <c r="AS19">
        <v>1.3824884792627001E-3</v>
      </c>
      <c r="AT19">
        <v>5.12820512820511E-3</v>
      </c>
      <c r="AU19">
        <v>1.9266832131741296E-3</v>
      </c>
      <c r="AV19">
        <v>0</v>
      </c>
      <c r="AW19">
        <v>6.3306451612904491E-3</v>
      </c>
      <c r="AX19">
        <v>2.0395676116657935E-4</v>
      </c>
      <c r="AY19">
        <v>6.2982207526374179E-4</v>
      </c>
      <c r="AZ19">
        <v>2.2021581149522795E-4</v>
      </c>
      <c r="BA19">
        <v>1.3353877760646782E-4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6224</v>
      </c>
      <c r="D22">
        <v>13972</v>
      </c>
      <c r="E22">
        <v>954</v>
      </c>
      <c r="F22">
        <v>1107</v>
      </c>
      <c r="G22">
        <v>14145</v>
      </c>
      <c r="H22">
        <v>3489</v>
      </c>
      <c r="I22">
        <v>8375</v>
      </c>
      <c r="J22">
        <v>567</v>
      </c>
      <c r="K22">
        <v>6519</v>
      </c>
      <c r="L22">
        <v>4736</v>
      </c>
      <c r="M22">
        <v>20435</v>
      </c>
      <c r="N22">
        <v>4945</v>
      </c>
      <c r="O22">
        <v>2589</v>
      </c>
      <c r="P22">
        <v>20071</v>
      </c>
      <c r="Q22">
        <v>14064</v>
      </c>
      <c r="R22">
        <v>752</v>
      </c>
      <c r="S22">
        <v>2367</v>
      </c>
      <c r="T22">
        <v>12226</v>
      </c>
      <c r="U22">
        <v>9426</v>
      </c>
      <c r="V22">
        <v>5222</v>
      </c>
      <c r="W22">
        <v>3619</v>
      </c>
      <c r="X22">
        <v>8753</v>
      </c>
      <c r="Y22">
        <v>1027</v>
      </c>
      <c r="Z22">
        <v>4699</v>
      </c>
      <c r="AA22">
        <v>8738</v>
      </c>
      <c r="AB22">
        <v>6050</v>
      </c>
      <c r="AC22">
        <v>4349</v>
      </c>
      <c r="AD22">
        <v>7697</v>
      </c>
      <c r="AE22">
        <v>1485</v>
      </c>
      <c r="AF22">
        <v>3258</v>
      </c>
      <c r="AG22">
        <v>2969</v>
      </c>
      <c r="AH22">
        <v>1058</v>
      </c>
      <c r="AI22">
        <v>6517</v>
      </c>
      <c r="AJ22">
        <v>2566</v>
      </c>
      <c r="AK22">
        <v>13010</v>
      </c>
      <c r="AL22">
        <v>13943</v>
      </c>
      <c r="AM22">
        <v>2862</v>
      </c>
      <c r="AN22">
        <v>14552</v>
      </c>
      <c r="AO22">
        <v>6673</v>
      </c>
      <c r="AP22">
        <v>5735</v>
      </c>
      <c r="AQ22">
        <v>778</v>
      </c>
      <c r="AR22">
        <v>8003</v>
      </c>
      <c r="AS22">
        <v>1312</v>
      </c>
      <c r="AT22">
        <v>9596</v>
      </c>
      <c r="AU22">
        <v>41797</v>
      </c>
      <c r="AV22">
        <v>2923</v>
      </c>
      <c r="AW22">
        <v>541</v>
      </c>
      <c r="AX22">
        <v>9254</v>
      </c>
      <c r="AY22">
        <v>6239</v>
      </c>
      <c r="AZ22">
        <v>1622</v>
      </c>
      <c r="BA22">
        <v>7313</v>
      </c>
    </row>
    <row r="23" spans="1:53" x14ac:dyDescent="0.75">
      <c r="A23" t="s">
        <v>150</v>
      </c>
      <c r="B23" t="s">
        <v>151</v>
      </c>
      <c r="C23">
        <v>162.10000000000002</v>
      </c>
      <c r="D23">
        <v>136.1</v>
      </c>
      <c r="E23">
        <v>184.7</v>
      </c>
      <c r="F23">
        <v>137.69999999999999</v>
      </c>
      <c r="G23">
        <v>111.5</v>
      </c>
      <c r="H23">
        <v>113.5</v>
      </c>
      <c r="I23">
        <v>125.19999999999999</v>
      </c>
      <c r="J23">
        <v>226.4</v>
      </c>
      <c r="K23">
        <v>123.10000000000001</v>
      </c>
      <c r="L23">
        <v>92.899999999999991</v>
      </c>
      <c r="M23">
        <v>256.10000000000002</v>
      </c>
      <c r="N23">
        <v>119.60000000000001</v>
      </c>
      <c r="O23">
        <v>271.2</v>
      </c>
      <c r="P23">
        <v>128.30000000000001</v>
      </c>
      <c r="Q23">
        <v>121.89999999999999</v>
      </c>
      <c r="R23">
        <v>365.5</v>
      </c>
      <c r="S23">
        <v>92.300000000000011</v>
      </c>
      <c r="T23">
        <v>127.6</v>
      </c>
      <c r="U23">
        <v>118.10000000000001</v>
      </c>
      <c r="V23">
        <v>90.399999999999991</v>
      </c>
      <c r="W23">
        <v>109.39999999999999</v>
      </c>
      <c r="X23">
        <v>83.100000000000009</v>
      </c>
      <c r="Y23">
        <v>217</v>
      </c>
      <c r="Z23">
        <v>256.3</v>
      </c>
      <c r="AA23">
        <v>141</v>
      </c>
      <c r="AB23">
        <v>121</v>
      </c>
      <c r="AC23">
        <v>108.2</v>
      </c>
      <c r="AD23">
        <v>100.1</v>
      </c>
      <c r="AE23">
        <v>102.5</v>
      </c>
      <c r="AF23">
        <v>89.2</v>
      </c>
      <c r="AG23">
        <v>100.7</v>
      </c>
      <c r="AH23">
        <v>216.6</v>
      </c>
      <c r="AI23">
        <v>168.70000000000002</v>
      </c>
      <c r="AJ23">
        <v>89</v>
      </c>
      <c r="AK23">
        <v>211</v>
      </c>
      <c r="AL23">
        <v>110.5</v>
      </c>
      <c r="AM23">
        <v>78.600000000000009</v>
      </c>
      <c r="AN23">
        <v>119.2</v>
      </c>
      <c r="AO23">
        <v>88.4</v>
      </c>
      <c r="AP23">
        <v>116.30000000000001</v>
      </c>
      <c r="AQ23">
        <v>272.10000000000002</v>
      </c>
      <c r="AR23">
        <v>115.19999999999999</v>
      </c>
      <c r="AS23">
        <v>108.6</v>
      </c>
      <c r="AT23">
        <v>114.39999999999999</v>
      </c>
      <c r="AU23">
        <v>101.5</v>
      </c>
      <c r="AV23">
        <v>99.1</v>
      </c>
      <c r="AW23">
        <v>190</v>
      </c>
      <c r="AX23">
        <v>104.7</v>
      </c>
      <c r="AY23">
        <v>131.30000000000001</v>
      </c>
      <c r="AZ23">
        <v>93.4</v>
      </c>
      <c r="BA23">
        <v>104.60000000000001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2E48D-56F2-427F-A80B-67725300EE50}">
  <dimension ref="A1:BA23"/>
  <sheetViews>
    <sheetView workbookViewId="0">
      <selection activeCell="C9" sqref="C9"/>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3057</v>
      </c>
      <c r="D2">
        <v>22154</v>
      </c>
      <c r="E2">
        <v>18</v>
      </c>
      <c r="F2">
        <v>380</v>
      </c>
      <c r="G2">
        <v>8531</v>
      </c>
      <c r="H2">
        <v>4347</v>
      </c>
      <c r="I2">
        <v>12213</v>
      </c>
      <c r="J2">
        <v>572</v>
      </c>
      <c r="K2">
        <v>9875</v>
      </c>
      <c r="L2">
        <v>4519</v>
      </c>
      <c r="M2">
        <v>17468</v>
      </c>
      <c r="N2">
        <v>4895</v>
      </c>
      <c r="O2">
        <v>4152</v>
      </c>
      <c r="P2">
        <v>18775</v>
      </c>
      <c r="Q2">
        <v>11583</v>
      </c>
      <c r="R2">
        <v>919</v>
      </c>
      <c r="S2">
        <v>1714</v>
      </c>
      <c r="T2">
        <v>16498</v>
      </c>
      <c r="U2">
        <v>9283</v>
      </c>
      <c r="V2">
        <v>6432</v>
      </c>
      <c r="W2">
        <v>5002</v>
      </c>
      <c r="X2">
        <v>7736</v>
      </c>
      <c r="Y2">
        <v>1128</v>
      </c>
      <c r="Z2">
        <v>1912</v>
      </c>
      <c r="AA2">
        <v>10938</v>
      </c>
      <c r="AB2">
        <v>5109</v>
      </c>
      <c r="AC2">
        <v>5871</v>
      </c>
      <c r="AD2">
        <v>5871</v>
      </c>
      <c r="AE2">
        <v>2835</v>
      </c>
      <c r="AF2">
        <v>3582</v>
      </c>
      <c r="AG2">
        <v>3321</v>
      </c>
      <c r="AH2">
        <v>1450</v>
      </c>
      <c r="AI2">
        <v>5182</v>
      </c>
      <c r="AJ2">
        <v>3335</v>
      </c>
      <c r="AK2">
        <v>11605</v>
      </c>
      <c r="AL2">
        <v>11953</v>
      </c>
      <c r="AM2">
        <v>4181.1099999999997</v>
      </c>
      <c r="AN2">
        <v>13416</v>
      </c>
      <c r="AO2">
        <v>7512</v>
      </c>
      <c r="AP2">
        <v>5872</v>
      </c>
      <c r="AQ2">
        <v>698</v>
      </c>
      <c r="AR2">
        <v>8744</v>
      </c>
      <c r="AS2">
        <v>1855</v>
      </c>
      <c r="AT2">
        <v>6218</v>
      </c>
      <c r="AU2">
        <v>43982</v>
      </c>
      <c r="AV2">
        <v>3333</v>
      </c>
      <c r="AW2">
        <v>228</v>
      </c>
      <c r="AX2">
        <v>9365</v>
      </c>
      <c r="AY2">
        <v>6102</v>
      </c>
      <c r="AZ2">
        <v>4359</v>
      </c>
      <c r="BA2">
        <v>6079</v>
      </c>
    </row>
    <row r="3" spans="1:53" x14ac:dyDescent="0.75">
      <c r="A3" t="s">
        <v>1</v>
      </c>
      <c r="B3" t="s">
        <v>132</v>
      </c>
      <c r="C3">
        <v>334</v>
      </c>
      <c r="D3">
        <v>1700</v>
      </c>
      <c r="E3">
        <v>0</v>
      </c>
      <c r="F3">
        <v>61</v>
      </c>
      <c r="G3">
        <v>352</v>
      </c>
      <c r="H3">
        <v>3764</v>
      </c>
      <c r="I3">
        <v>1915</v>
      </c>
      <c r="J3">
        <v>71</v>
      </c>
      <c r="K3">
        <v>830</v>
      </c>
      <c r="L3">
        <v>1154</v>
      </c>
      <c r="M3">
        <v>22</v>
      </c>
      <c r="N3">
        <v>1471</v>
      </c>
      <c r="O3">
        <v>0</v>
      </c>
      <c r="P3">
        <v>435</v>
      </c>
      <c r="Q3">
        <v>1364</v>
      </c>
      <c r="R3">
        <v>0</v>
      </c>
      <c r="S3">
        <v>0</v>
      </c>
      <c r="T3">
        <v>2098</v>
      </c>
      <c r="U3">
        <v>4389</v>
      </c>
      <c r="V3">
        <v>1678</v>
      </c>
      <c r="W3">
        <v>1391</v>
      </c>
      <c r="X3">
        <v>235</v>
      </c>
      <c r="Y3">
        <v>3</v>
      </c>
      <c r="Z3">
        <v>0</v>
      </c>
      <c r="AA3">
        <v>2721</v>
      </c>
      <c r="AB3">
        <v>1265</v>
      </c>
      <c r="AC3">
        <v>372</v>
      </c>
      <c r="AD3">
        <v>3659</v>
      </c>
      <c r="AE3">
        <v>1115</v>
      </c>
      <c r="AF3">
        <v>1726</v>
      </c>
      <c r="AG3">
        <v>209</v>
      </c>
      <c r="AH3">
        <v>100</v>
      </c>
      <c r="AI3">
        <v>0</v>
      </c>
      <c r="AJ3">
        <v>397</v>
      </c>
      <c r="AK3">
        <v>0</v>
      </c>
      <c r="AL3">
        <v>1830</v>
      </c>
      <c r="AM3">
        <v>2276</v>
      </c>
      <c r="AN3">
        <v>3103</v>
      </c>
      <c r="AO3">
        <v>453</v>
      </c>
      <c r="AP3">
        <v>0</v>
      </c>
      <c r="AQ3">
        <v>0</v>
      </c>
      <c r="AR3">
        <v>1616</v>
      </c>
      <c r="AS3">
        <v>204</v>
      </c>
      <c r="AT3">
        <v>1581</v>
      </c>
      <c r="AU3">
        <v>5938</v>
      </c>
      <c r="AV3">
        <v>1802</v>
      </c>
      <c r="AW3">
        <v>0</v>
      </c>
      <c r="AX3">
        <v>309</v>
      </c>
      <c r="AY3">
        <v>2410</v>
      </c>
      <c r="AZ3">
        <v>2427</v>
      </c>
      <c r="BA3">
        <v>4109</v>
      </c>
    </row>
    <row r="4" spans="1:53" x14ac:dyDescent="0.75">
      <c r="A4" t="s">
        <v>2</v>
      </c>
      <c r="B4" t="s">
        <v>133</v>
      </c>
      <c r="C4">
        <v>42</v>
      </c>
      <c r="D4" t="s">
        <v>134</v>
      </c>
      <c r="E4" t="s">
        <v>134</v>
      </c>
      <c r="F4" t="s">
        <v>134</v>
      </c>
      <c r="G4">
        <v>10</v>
      </c>
      <c r="H4">
        <v>14</v>
      </c>
      <c r="I4" t="s">
        <v>134</v>
      </c>
      <c r="J4">
        <v>81</v>
      </c>
      <c r="K4">
        <v>2</v>
      </c>
      <c r="L4" t="s">
        <v>134</v>
      </c>
      <c r="M4">
        <v>5</v>
      </c>
      <c r="N4" t="s">
        <v>134</v>
      </c>
      <c r="O4" t="s">
        <v>134</v>
      </c>
      <c r="P4">
        <v>9</v>
      </c>
      <c r="Q4">
        <v>23</v>
      </c>
      <c r="R4">
        <v>644</v>
      </c>
      <c r="S4">
        <v>0.01</v>
      </c>
      <c r="T4">
        <v>2</v>
      </c>
      <c r="U4">
        <v>13</v>
      </c>
      <c r="V4">
        <v>6</v>
      </c>
      <c r="W4">
        <v>6</v>
      </c>
      <c r="X4">
        <v>1</v>
      </c>
      <c r="Y4">
        <v>19</v>
      </c>
      <c r="Z4">
        <v>89</v>
      </c>
      <c r="AA4">
        <v>6</v>
      </c>
      <c r="AB4" t="s">
        <v>134</v>
      </c>
      <c r="AC4">
        <v>1</v>
      </c>
      <c r="AD4">
        <v>15</v>
      </c>
      <c r="AE4" t="s">
        <v>134</v>
      </c>
      <c r="AF4" t="s">
        <v>134</v>
      </c>
      <c r="AG4">
        <v>0.32</v>
      </c>
      <c r="AH4">
        <v>33</v>
      </c>
      <c r="AI4">
        <v>6</v>
      </c>
      <c r="AJ4" t="s">
        <v>134</v>
      </c>
      <c r="AK4">
        <v>79</v>
      </c>
      <c r="AL4" t="s">
        <v>134</v>
      </c>
      <c r="AM4">
        <v>3</v>
      </c>
      <c r="AN4">
        <v>17</v>
      </c>
      <c r="AO4" t="s">
        <v>134</v>
      </c>
      <c r="AP4" t="s">
        <v>134</v>
      </c>
      <c r="AQ4" t="s">
        <v>134</v>
      </c>
      <c r="AR4">
        <v>7</v>
      </c>
      <c r="AS4" t="s">
        <v>134</v>
      </c>
      <c r="AT4">
        <v>24</v>
      </c>
      <c r="AU4">
        <v>13</v>
      </c>
      <c r="AV4">
        <v>3</v>
      </c>
      <c r="AW4" t="s">
        <v>134</v>
      </c>
      <c r="AX4" t="s">
        <v>134</v>
      </c>
      <c r="AY4" t="s">
        <v>134</v>
      </c>
      <c r="AZ4">
        <v>4</v>
      </c>
      <c r="BA4">
        <v>6</v>
      </c>
    </row>
    <row r="5" spans="1:53" x14ac:dyDescent="0.75">
      <c r="A5" t="s">
        <v>3</v>
      </c>
      <c r="B5" t="s">
        <v>135</v>
      </c>
      <c r="C5">
        <v>0</v>
      </c>
      <c r="D5">
        <v>0</v>
      </c>
      <c r="E5">
        <v>0</v>
      </c>
      <c r="F5">
        <v>0</v>
      </c>
      <c r="G5">
        <v>0</v>
      </c>
      <c r="H5">
        <v>0</v>
      </c>
      <c r="I5">
        <v>0</v>
      </c>
      <c r="J5">
        <v>0</v>
      </c>
      <c r="K5">
        <v>0</v>
      </c>
      <c r="L5">
        <v>0</v>
      </c>
      <c r="M5">
        <v>0</v>
      </c>
      <c r="N5">
        <v>0</v>
      </c>
      <c r="O5">
        <v>0</v>
      </c>
      <c r="P5">
        <v>38</v>
      </c>
      <c r="Q5">
        <v>0</v>
      </c>
      <c r="R5">
        <v>0</v>
      </c>
      <c r="S5">
        <v>0</v>
      </c>
      <c r="T5">
        <v>0</v>
      </c>
      <c r="U5">
        <v>0</v>
      </c>
      <c r="V5">
        <v>1</v>
      </c>
      <c r="W5">
        <v>0</v>
      </c>
      <c r="X5">
        <v>0</v>
      </c>
      <c r="Y5">
        <v>0</v>
      </c>
      <c r="Z5">
        <v>0</v>
      </c>
      <c r="AA5">
        <v>124</v>
      </c>
      <c r="AB5">
        <v>0</v>
      </c>
      <c r="AC5">
        <v>0</v>
      </c>
      <c r="AD5">
        <v>0</v>
      </c>
      <c r="AE5">
        <v>42</v>
      </c>
      <c r="AF5">
        <v>0</v>
      </c>
      <c r="AG5">
        <v>0</v>
      </c>
      <c r="AH5">
        <v>0</v>
      </c>
      <c r="AI5">
        <v>0</v>
      </c>
      <c r="AJ5">
        <v>0</v>
      </c>
      <c r="AK5">
        <v>0</v>
      </c>
      <c r="AL5">
        <v>0</v>
      </c>
      <c r="AM5">
        <v>0</v>
      </c>
      <c r="AN5">
        <v>91</v>
      </c>
      <c r="AO5">
        <v>0</v>
      </c>
      <c r="AP5">
        <v>0</v>
      </c>
      <c r="AQ5">
        <v>0</v>
      </c>
      <c r="AR5">
        <v>0</v>
      </c>
      <c r="AS5">
        <v>0</v>
      </c>
      <c r="AT5">
        <v>0</v>
      </c>
      <c r="AU5">
        <v>5</v>
      </c>
      <c r="AV5">
        <v>0</v>
      </c>
      <c r="AW5">
        <v>0</v>
      </c>
      <c r="AX5">
        <v>0</v>
      </c>
      <c r="AY5">
        <v>0</v>
      </c>
      <c r="AZ5">
        <v>0</v>
      </c>
      <c r="BA5">
        <v>0</v>
      </c>
    </row>
    <row r="6" spans="1:53" x14ac:dyDescent="0.75">
      <c r="A6" t="s">
        <v>4</v>
      </c>
      <c r="B6" t="s">
        <v>136</v>
      </c>
      <c r="C6">
        <v>923</v>
      </c>
      <c r="D6">
        <v>12577</v>
      </c>
      <c r="E6">
        <v>11</v>
      </c>
      <c r="F6">
        <v>276</v>
      </c>
      <c r="G6">
        <v>4787</v>
      </c>
      <c r="H6">
        <v>217</v>
      </c>
      <c r="I6">
        <v>5147</v>
      </c>
      <c r="J6">
        <v>223</v>
      </c>
      <c r="K6">
        <v>4429</v>
      </c>
      <c r="L6">
        <v>1561</v>
      </c>
      <c r="M6">
        <v>7657</v>
      </c>
      <c r="N6">
        <v>1355</v>
      </c>
      <c r="O6">
        <v>2340</v>
      </c>
      <c r="P6">
        <v>13442</v>
      </c>
      <c r="Q6">
        <v>4459</v>
      </c>
      <c r="R6">
        <v>0</v>
      </c>
      <c r="S6">
        <v>525</v>
      </c>
      <c r="T6">
        <v>2662</v>
      </c>
      <c r="U6">
        <v>3259</v>
      </c>
      <c r="V6">
        <v>698</v>
      </c>
      <c r="W6">
        <v>269</v>
      </c>
      <c r="X6">
        <v>5667</v>
      </c>
      <c r="Y6">
        <v>217</v>
      </c>
      <c r="Z6">
        <v>1252</v>
      </c>
      <c r="AA6">
        <v>4077</v>
      </c>
      <c r="AB6">
        <v>1268</v>
      </c>
      <c r="AC6">
        <v>4159</v>
      </c>
      <c r="AD6">
        <v>615</v>
      </c>
      <c r="AE6">
        <v>110</v>
      </c>
      <c r="AF6" t="s">
        <v>134</v>
      </c>
      <c r="AG6">
        <v>1813</v>
      </c>
      <c r="AH6">
        <v>208</v>
      </c>
      <c r="AI6">
        <v>2137</v>
      </c>
      <c r="AJ6">
        <v>994</v>
      </c>
      <c r="AK6">
        <v>5458</v>
      </c>
      <c r="AL6">
        <v>4926</v>
      </c>
      <c r="AM6">
        <v>239</v>
      </c>
      <c r="AN6">
        <v>7931</v>
      </c>
      <c r="AO6">
        <v>3531</v>
      </c>
      <c r="AP6">
        <v>2322</v>
      </c>
      <c r="AQ6">
        <v>619</v>
      </c>
      <c r="AR6">
        <v>1724</v>
      </c>
      <c r="AS6">
        <v>158</v>
      </c>
      <c r="AT6">
        <v>1541</v>
      </c>
      <c r="AU6">
        <v>20618</v>
      </c>
      <c r="AV6">
        <v>1039</v>
      </c>
      <c r="AW6">
        <v>0.12</v>
      </c>
      <c r="AX6">
        <v>1536</v>
      </c>
      <c r="AY6">
        <v>2203</v>
      </c>
      <c r="AZ6">
        <v>579</v>
      </c>
      <c r="BA6">
        <v>1554</v>
      </c>
    </row>
    <row r="7" spans="1:53" x14ac:dyDescent="0.75">
      <c r="A7" t="s">
        <v>5</v>
      </c>
      <c r="B7" t="s">
        <v>137</v>
      </c>
      <c r="C7">
        <v>0</v>
      </c>
      <c r="D7">
        <v>60</v>
      </c>
      <c r="E7">
        <v>0</v>
      </c>
      <c r="F7">
        <v>15</v>
      </c>
      <c r="G7">
        <v>0</v>
      </c>
      <c r="H7">
        <v>4</v>
      </c>
      <c r="I7">
        <v>0</v>
      </c>
      <c r="J7">
        <v>0</v>
      </c>
      <c r="K7">
        <v>0</v>
      </c>
      <c r="L7">
        <v>0</v>
      </c>
      <c r="M7">
        <v>98</v>
      </c>
      <c r="N7">
        <v>0</v>
      </c>
      <c r="O7">
        <v>0</v>
      </c>
      <c r="P7">
        <v>0</v>
      </c>
      <c r="Q7">
        <v>0</v>
      </c>
      <c r="R7">
        <v>0</v>
      </c>
      <c r="S7">
        <v>0</v>
      </c>
      <c r="T7">
        <v>19</v>
      </c>
      <c r="U7">
        <v>234</v>
      </c>
      <c r="V7">
        <v>0</v>
      </c>
      <c r="W7">
        <v>0</v>
      </c>
      <c r="X7">
        <v>142</v>
      </c>
      <c r="Y7">
        <v>0</v>
      </c>
      <c r="Z7">
        <v>0</v>
      </c>
      <c r="AA7">
        <v>60</v>
      </c>
      <c r="AB7">
        <v>0</v>
      </c>
      <c r="AC7">
        <v>0</v>
      </c>
      <c r="AD7">
        <v>0</v>
      </c>
      <c r="AE7">
        <v>1</v>
      </c>
      <c r="AF7">
        <v>0</v>
      </c>
      <c r="AG7">
        <v>0</v>
      </c>
      <c r="AH7">
        <v>0</v>
      </c>
      <c r="AI7">
        <v>11</v>
      </c>
      <c r="AJ7">
        <v>0</v>
      </c>
      <c r="AK7">
        <v>0</v>
      </c>
      <c r="AL7">
        <v>0</v>
      </c>
      <c r="AM7">
        <v>2</v>
      </c>
      <c r="AN7">
        <v>84</v>
      </c>
      <c r="AO7">
        <v>0</v>
      </c>
      <c r="AP7">
        <v>0</v>
      </c>
      <c r="AQ7">
        <v>0</v>
      </c>
      <c r="AR7">
        <v>0</v>
      </c>
      <c r="AS7">
        <v>0</v>
      </c>
      <c r="AT7">
        <v>1</v>
      </c>
      <c r="AU7">
        <v>210</v>
      </c>
      <c r="AV7">
        <v>0.04</v>
      </c>
      <c r="AW7">
        <v>0</v>
      </c>
      <c r="AX7">
        <v>23</v>
      </c>
      <c r="AY7">
        <v>0</v>
      </c>
      <c r="AZ7">
        <v>33</v>
      </c>
      <c r="BA7">
        <v>0</v>
      </c>
    </row>
    <row r="8" spans="1:53" x14ac:dyDescent="0.75">
      <c r="A8" t="s">
        <v>12</v>
      </c>
      <c r="B8" t="s">
        <v>131</v>
      </c>
      <c r="C8">
        <v>1299</v>
      </c>
      <c r="D8">
        <v>14337</v>
      </c>
      <c r="E8">
        <v>11</v>
      </c>
      <c r="F8">
        <v>352</v>
      </c>
      <c r="G8">
        <v>5149</v>
      </c>
      <c r="H8">
        <v>3999</v>
      </c>
      <c r="I8">
        <v>7062</v>
      </c>
      <c r="J8">
        <v>375</v>
      </c>
      <c r="K8">
        <v>5261</v>
      </c>
      <c r="L8">
        <v>2715</v>
      </c>
      <c r="M8">
        <v>7782</v>
      </c>
      <c r="N8">
        <v>2826</v>
      </c>
      <c r="O8">
        <v>2340</v>
      </c>
      <c r="P8">
        <v>13924</v>
      </c>
      <c r="Q8">
        <v>5846</v>
      </c>
      <c r="R8">
        <v>644</v>
      </c>
      <c r="S8">
        <v>525.01</v>
      </c>
      <c r="T8">
        <v>4781</v>
      </c>
      <c r="U8">
        <v>7895</v>
      </c>
      <c r="V8">
        <v>2383</v>
      </c>
      <c r="W8">
        <v>1666</v>
      </c>
      <c r="X8">
        <v>6045</v>
      </c>
      <c r="Y8">
        <v>239</v>
      </c>
      <c r="Z8">
        <v>1341</v>
      </c>
      <c r="AA8">
        <v>6988</v>
      </c>
      <c r="AB8">
        <v>2533</v>
      </c>
      <c r="AC8">
        <v>4532</v>
      </c>
      <c r="AD8">
        <v>4289</v>
      </c>
      <c r="AE8">
        <v>1268</v>
      </c>
      <c r="AF8">
        <v>1726</v>
      </c>
      <c r="AG8">
        <v>2022.32</v>
      </c>
      <c r="AH8">
        <v>341</v>
      </c>
      <c r="AI8">
        <v>2154</v>
      </c>
      <c r="AJ8">
        <v>1391</v>
      </c>
      <c r="AK8">
        <v>5537</v>
      </c>
      <c r="AL8">
        <v>6756</v>
      </c>
      <c r="AM8">
        <v>2520</v>
      </c>
      <c r="AN8">
        <v>11226</v>
      </c>
      <c r="AO8">
        <v>3984</v>
      </c>
      <c r="AP8">
        <v>2322</v>
      </c>
      <c r="AQ8">
        <v>619</v>
      </c>
      <c r="AR8">
        <v>3347</v>
      </c>
      <c r="AS8">
        <v>362</v>
      </c>
      <c r="AT8">
        <v>3147</v>
      </c>
      <c r="AU8">
        <v>26784</v>
      </c>
      <c r="AV8">
        <v>2844.04</v>
      </c>
      <c r="AW8">
        <v>0.12</v>
      </c>
      <c r="AX8">
        <v>1868</v>
      </c>
      <c r="AY8">
        <v>4613</v>
      </c>
      <c r="AZ8">
        <v>3043</v>
      </c>
      <c r="BA8">
        <v>5669</v>
      </c>
    </row>
    <row r="9" spans="1:53" x14ac:dyDescent="0.75">
      <c r="A9" t="s">
        <v>138</v>
      </c>
      <c r="B9" t="s">
        <v>139</v>
      </c>
      <c r="C9">
        <v>1341</v>
      </c>
      <c r="D9">
        <v>6962</v>
      </c>
      <c r="E9">
        <v>0</v>
      </c>
      <c r="F9">
        <v>0</v>
      </c>
      <c r="G9">
        <v>2599</v>
      </c>
      <c r="H9">
        <v>0</v>
      </c>
      <c r="I9">
        <v>4193</v>
      </c>
      <c r="J9">
        <v>0</v>
      </c>
      <c r="K9">
        <v>2982</v>
      </c>
      <c r="L9">
        <v>1275</v>
      </c>
      <c r="M9">
        <v>1682</v>
      </c>
      <c r="N9">
        <v>0</v>
      </c>
      <c r="O9">
        <v>1562</v>
      </c>
      <c r="P9">
        <v>2746</v>
      </c>
      <c r="Q9">
        <v>4486</v>
      </c>
      <c r="R9">
        <v>0</v>
      </c>
      <c r="S9">
        <v>0</v>
      </c>
      <c r="T9">
        <v>8882</v>
      </c>
      <c r="U9">
        <v>0</v>
      </c>
      <c r="V9">
        <v>0</v>
      </c>
      <c r="W9">
        <v>913</v>
      </c>
      <c r="X9">
        <v>1317</v>
      </c>
      <c r="Y9">
        <v>0</v>
      </c>
      <c r="Z9">
        <v>0</v>
      </c>
      <c r="AA9">
        <v>2572</v>
      </c>
      <c r="AB9">
        <v>870</v>
      </c>
      <c r="AC9">
        <v>1048</v>
      </c>
      <c r="AD9">
        <v>923</v>
      </c>
      <c r="AE9">
        <v>0</v>
      </c>
      <c r="AF9">
        <v>599</v>
      </c>
      <c r="AG9">
        <v>0</v>
      </c>
      <c r="AH9">
        <v>866</v>
      </c>
      <c r="AI9">
        <v>2656</v>
      </c>
      <c r="AJ9">
        <v>0</v>
      </c>
      <c r="AK9">
        <v>2430</v>
      </c>
      <c r="AL9">
        <v>3937</v>
      </c>
      <c r="AM9">
        <v>0</v>
      </c>
      <c r="AN9">
        <v>1575</v>
      </c>
      <c r="AO9">
        <v>0</v>
      </c>
      <c r="AP9">
        <v>0</v>
      </c>
      <c r="AQ9">
        <v>0</v>
      </c>
      <c r="AR9">
        <v>4904</v>
      </c>
      <c r="AS9">
        <v>0</v>
      </c>
      <c r="AT9">
        <v>2359</v>
      </c>
      <c r="AU9">
        <v>3785</v>
      </c>
      <c r="AV9">
        <v>0</v>
      </c>
      <c r="AW9">
        <v>0</v>
      </c>
      <c r="AX9">
        <v>840</v>
      </c>
      <c r="AY9">
        <v>897</v>
      </c>
      <c r="AZ9">
        <v>0</v>
      </c>
      <c r="BA9">
        <v>0</v>
      </c>
    </row>
    <row r="10" spans="1:53" x14ac:dyDescent="0.75">
      <c r="A10" t="s">
        <v>6</v>
      </c>
      <c r="B10" t="s">
        <v>140</v>
      </c>
      <c r="C10">
        <v>168</v>
      </c>
      <c r="D10">
        <v>226</v>
      </c>
      <c r="E10">
        <v>0</v>
      </c>
      <c r="F10">
        <v>0</v>
      </c>
      <c r="G10">
        <v>77</v>
      </c>
      <c r="H10">
        <v>125</v>
      </c>
      <c r="I10">
        <v>670</v>
      </c>
      <c r="J10">
        <v>180</v>
      </c>
      <c r="K10">
        <v>380</v>
      </c>
      <c r="L10">
        <v>249</v>
      </c>
      <c r="M10">
        <v>1255</v>
      </c>
      <c r="N10">
        <v>151</v>
      </c>
      <c r="O10">
        <v>37</v>
      </c>
      <c r="P10">
        <v>19</v>
      </c>
      <c r="Q10">
        <v>215</v>
      </c>
      <c r="R10" t="s">
        <v>134</v>
      </c>
      <c r="S10">
        <v>809</v>
      </c>
      <c r="T10">
        <v>6</v>
      </c>
      <c r="U10">
        <v>38</v>
      </c>
      <c r="V10">
        <v>95</v>
      </c>
      <c r="W10">
        <v>1</v>
      </c>
      <c r="X10">
        <v>58</v>
      </c>
      <c r="Y10">
        <v>317</v>
      </c>
      <c r="Z10">
        <v>103</v>
      </c>
      <c r="AA10">
        <v>140</v>
      </c>
      <c r="AB10">
        <v>72</v>
      </c>
      <c r="AC10">
        <v>0</v>
      </c>
      <c r="AD10">
        <v>58</v>
      </c>
      <c r="AE10">
        <v>859</v>
      </c>
      <c r="AF10">
        <v>113</v>
      </c>
      <c r="AG10">
        <v>134</v>
      </c>
      <c r="AH10">
        <v>127</v>
      </c>
      <c r="AI10">
        <v>0</v>
      </c>
      <c r="AJ10">
        <v>18</v>
      </c>
      <c r="AK10">
        <v>2363</v>
      </c>
      <c r="AL10">
        <v>335</v>
      </c>
      <c r="AM10">
        <v>211</v>
      </c>
      <c r="AN10">
        <v>41</v>
      </c>
      <c r="AO10">
        <v>113</v>
      </c>
      <c r="AP10">
        <v>2734</v>
      </c>
      <c r="AQ10" t="s">
        <v>134</v>
      </c>
      <c r="AR10">
        <v>168</v>
      </c>
      <c r="AS10">
        <v>396</v>
      </c>
      <c r="AT10">
        <v>643</v>
      </c>
      <c r="AU10">
        <v>53</v>
      </c>
      <c r="AV10">
        <v>76</v>
      </c>
      <c r="AW10">
        <v>126</v>
      </c>
      <c r="AX10">
        <v>5803</v>
      </c>
      <c r="AY10">
        <v>191</v>
      </c>
      <c r="AZ10">
        <v>87</v>
      </c>
      <c r="BA10">
        <v>334</v>
      </c>
    </row>
    <row r="11" spans="1:53" x14ac:dyDescent="0.75">
      <c r="A11" t="s">
        <v>7</v>
      </c>
      <c r="B11" t="s">
        <v>141</v>
      </c>
      <c r="C11">
        <v>54</v>
      </c>
      <c r="D11">
        <v>379</v>
      </c>
      <c r="E11">
        <v>0</v>
      </c>
      <c r="F11">
        <v>0.48</v>
      </c>
      <c r="G11">
        <v>5</v>
      </c>
      <c r="H11">
        <v>210</v>
      </c>
      <c r="I11">
        <v>0</v>
      </c>
      <c r="J11">
        <v>12</v>
      </c>
      <c r="K11">
        <v>187</v>
      </c>
      <c r="L11">
        <v>0</v>
      </c>
      <c r="M11">
        <v>1094</v>
      </c>
      <c r="N11">
        <v>1502</v>
      </c>
      <c r="O11">
        <v>1</v>
      </c>
      <c r="P11">
        <v>0</v>
      </c>
      <c r="Q11">
        <v>0</v>
      </c>
      <c r="R11">
        <v>39</v>
      </c>
      <c r="S11">
        <v>277</v>
      </c>
      <c r="T11">
        <v>2511</v>
      </c>
      <c r="U11">
        <v>1116</v>
      </c>
      <c r="V11">
        <v>3880</v>
      </c>
      <c r="W11">
        <v>2401</v>
      </c>
      <c r="X11">
        <v>0</v>
      </c>
      <c r="Y11">
        <v>270</v>
      </c>
      <c r="Z11">
        <v>17</v>
      </c>
      <c r="AA11">
        <v>1035</v>
      </c>
      <c r="AB11">
        <v>1357</v>
      </c>
      <c r="AC11">
        <v>57</v>
      </c>
      <c r="AD11">
        <v>548</v>
      </c>
      <c r="AE11">
        <v>663</v>
      </c>
      <c r="AF11">
        <v>1068</v>
      </c>
      <c r="AG11">
        <v>24</v>
      </c>
      <c r="AH11">
        <v>40</v>
      </c>
      <c r="AI11">
        <v>2</v>
      </c>
      <c r="AJ11">
        <v>1483</v>
      </c>
      <c r="AK11">
        <v>651</v>
      </c>
      <c r="AL11">
        <v>74</v>
      </c>
      <c r="AM11">
        <v>1446</v>
      </c>
      <c r="AN11">
        <v>330</v>
      </c>
      <c r="AO11">
        <v>3352</v>
      </c>
      <c r="AP11">
        <v>620</v>
      </c>
      <c r="AQ11">
        <v>18</v>
      </c>
      <c r="AR11">
        <v>0</v>
      </c>
      <c r="AS11">
        <v>1078</v>
      </c>
      <c r="AT11" t="s">
        <v>134</v>
      </c>
      <c r="AU11">
        <v>10347</v>
      </c>
      <c r="AV11">
        <v>54</v>
      </c>
      <c r="AW11">
        <v>32</v>
      </c>
      <c r="AX11">
        <v>723</v>
      </c>
      <c r="AY11">
        <v>184</v>
      </c>
      <c r="AZ11">
        <v>1199</v>
      </c>
      <c r="BA11">
        <v>0</v>
      </c>
    </row>
    <row r="12" spans="1:53" x14ac:dyDescent="0.75">
      <c r="A12" t="s">
        <v>8</v>
      </c>
      <c r="B12" t="s">
        <v>142</v>
      </c>
      <c r="C12">
        <v>28</v>
      </c>
      <c r="D12">
        <v>123</v>
      </c>
      <c r="E12">
        <v>4</v>
      </c>
      <c r="F12">
        <v>5</v>
      </c>
      <c r="G12">
        <v>309</v>
      </c>
      <c r="H12">
        <v>0</v>
      </c>
      <c r="I12">
        <v>287</v>
      </c>
      <c r="J12">
        <v>4</v>
      </c>
      <c r="K12" t="s">
        <v>134</v>
      </c>
      <c r="L12">
        <v>69</v>
      </c>
      <c r="M12">
        <v>415</v>
      </c>
      <c r="N12">
        <v>6</v>
      </c>
      <c r="O12">
        <v>51</v>
      </c>
      <c r="P12">
        <v>235</v>
      </c>
      <c r="Q12">
        <v>459</v>
      </c>
      <c r="R12">
        <v>23</v>
      </c>
      <c r="S12">
        <v>40</v>
      </c>
      <c r="T12">
        <v>21</v>
      </c>
      <c r="U12">
        <v>18</v>
      </c>
      <c r="V12">
        <v>17</v>
      </c>
      <c r="W12">
        <v>5</v>
      </c>
      <c r="X12">
        <v>170</v>
      </c>
      <c r="Y12">
        <v>137</v>
      </c>
      <c r="Z12">
        <v>79</v>
      </c>
      <c r="AA12">
        <v>175</v>
      </c>
      <c r="AB12">
        <v>102</v>
      </c>
      <c r="AC12">
        <v>103</v>
      </c>
      <c r="AD12">
        <v>8</v>
      </c>
      <c r="AE12">
        <v>2</v>
      </c>
      <c r="AF12">
        <v>7</v>
      </c>
      <c r="AG12">
        <v>5</v>
      </c>
      <c r="AH12">
        <v>72</v>
      </c>
      <c r="AI12">
        <v>54</v>
      </c>
      <c r="AJ12">
        <v>1</v>
      </c>
      <c r="AK12">
        <v>134</v>
      </c>
      <c r="AL12">
        <v>111</v>
      </c>
      <c r="AM12">
        <v>0</v>
      </c>
      <c r="AN12">
        <v>24</v>
      </c>
      <c r="AO12">
        <v>30</v>
      </c>
      <c r="AP12">
        <v>81</v>
      </c>
      <c r="AQ12">
        <v>8</v>
      </c>
      <c r="AR12">
        <v>122</v>
      </c>
      <c r="AS12" t="s">
        <v>134</v>
      </c>
      <c r="AT12">
        <v>37</v>
      </c>
      <c r="AU12">
        <v>107</v>
      </c>
      <c r="AV12">
        <v>7</v>
      </c>
      <c r="AW12">
        <v>50</v>
      </c>
      <c r="AX12">
        <v>92</v>
      </c>
      <c r="AY12">
        <v>87</v>
      </c>
      <c r="AZ12">
        <v>0</v>
      </c>
      <c r="BA12">
        <v>35</v>
      </c>
    </row>
    <row r="13" spans="1:53" x14ac:dyDescent="0.75">
      <c r="A13" t="s">
        <v>9</v>
      </c>
      <c r="B13" t="s">
        <v>143</v>
      </c>
      <c r="C13">
        <v>0</v>
      </c>
      <c r="D13">
        <v>0</v>
      </c>
      <c r="E13">
        <v>0</v>
      </c>
      <c r="F13">
        <v>0</v>
      </c>
      <c r="G13">
        <v>0</v>
      </c>
      <c r="H13">
        <v>0</v>
      </c>
      <c r="I13">
        <v>0</v>
      </c>
      <c r="J13">
        <v>0</v>
      </c>
      <c r="K13">
        <v>0</v>
      </c>
      <c r="L13">
        <v>0</v>
      </c>
      <c r="M13">
        <v>957</v>
      </c>
      <c r="N13">
        <v>0</v>
      </c>
      <c r="O13">
        <v>0</v>
      </c>
      <c r="P13">
        <v>0</v>
      </c>
      <c r="Q13">
        <v>0</v>
      </c>
      <c r="R13">
        <v>23</v>
      </c>
      <c r="S13">
        <v>6</v>
      </c>
      <c r="T13">
        <v>0</v>
      </c>
      <c r="U13">
        <v>0</v>
      </c>
      <c r="V13">
        <v>0</v>
      </c>
      <c r="W13">
        <v>0</v>
      </c>
      <c r="X13">
        <v>0</v>
      </c>
      <c r="Y13">
        <v>0</v>
      </c>
      <c r="Z13">
        <v>0</v>
      </c>
      <c r="AA13">
        <v>0</v>
      </c>
      <c r="AB13">
        <v>0</v>
      </c>
      <c r="AC13">
        <v>0</v>
      </c>
      <c r="AD13">
        <v>0</v>
      </c>
      <c r="AE13">
        <v>0</v>
      </c>
      <c r="AF13">
        <v>0</v>
      </c>
      <c r="AG13">
        <v>355</v>
      </c>
      <c r="AH13">
        <v>0</v>
      </c>
      <c r="AI13">
        <v>0</v>
      </c>
      <c r="AJ13">
        <v>4</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144</v>
      </c>
      <c r="C14">
        <v>139</v>
      </c>
      <c r="D14">
        <v>116</v>
      </c>
      <c r="E14" t="s">
        <v>134</v>
      </c>
      <c r="F14">
        <v>20</v>
      </c>
      <c r="G14">
        <v>469</v>
      </c>
      <c r="H14">
        <v>14</v>
      </c>
      <c r="I14" t="s">
        <v>134</v>
      </c>
      <c r="J14" t="s">
        <v>134</v>
      </c>
      <c r="K14">
        <v>1004</v>
      </c>
      <c r="L14">
        <v>202</v>
      </c>
      <c r="M14">
        <v>4383</v>
      </c>
      <c r="N14">
        <v>391</v>
      </c>
      <c r="O14">
        <v>104</v>
      </c>
      <c r="P14">
        <v>1679</v>
      </c>
      <c r="Q14">
        <v>639</v>
      </c>
      <c r="R14">
        <v>169</v>
      </c>
      <c r="S14">
        <v>49</v>
      </c>
      <c r="T14">
        <v>278</v>
      </c>
      <c r="U14">
        <v>180</v>
      </c>
      <c r="V14">
        <v>58</v>
      </c>
      <c r="W14">
        <v>16</v>
      </c>
      <c r="X14">
        <v>137</v>
      </c>
      <c r="Y14">
        <v>133</v>
      </c>
      <c r="Z14">
        <v>323</v>
      </c>
      <c r="AA14">
        <v>89</v>
      </c>
      <c r="AB14">
        <v>141</v>
      </c>
      <c r="AC14">
        <v>131</v>
      </c>
      <c r="AD14">
        <v>55</v>
      </c>
      <c r="AE14">
        <v>17</v>
      </c>
      <c r="AF14">
        <v>12</v>
      </c>
      <c r="AG14">
        <v>783</v>
      </c>
      <c r="AH14" t="s">
        <v>134</v>
      </c>
      <c r="AI14">
        <v>282</v>
      </c>
      <c r="AJ14">
        <v>417</v>
      </c>
      <c r="AK14">
        <v>437</v>
      </c>
      <c r="AL14">
        <v>717</v>
      </c>
      <c r="AM14">
        <v>0.11</v>
      </c>
      <c r="AN14">
        <v>219</v>
      </c>
      <c r="AO14">
        <v>33</v>
      </c>
      <c r="AP14">
        <v>104</v>
      </c>
      <c r="AQ14">
        <v>50</v>
      </c>
      <c r="AR14">
        <v>201</v>
      </c>
      <c r="AS14">
        <v>16</v>
      </c>
      <c r="AT14">
        <v>55</v>
      </c>
      <c r="AU14">
        <v>2905</v>
      </c>
      <c r="AV14">
        <v>298</v>
      </c>
      <c r="AW14">
        <v>20</v>
      </c>
      <c r="AX14">
        <v>31</v>
      </c>
      <c r="AY14">
        <v>116</v>
      </c>
      <c r="AZ14">
        <v>23</v>
      </c>
      <c r="BA14">
        <v>40</v>
      </c>
    </row>
    <row r="15" spans="1:53" x14ac:dyDescent="0.75">
      <c r="A15" t="s">
        <v>115</v>
      </c>
      <c r="B15" t="s">
        <v>145</v>
      </c>
      <c r="C15">
        <v>0</v>
      </c>
      <c r="D15">
        <v>0</v>
      </c>
      <c r="E15">
        <v>0</v>
      </c>
      <c r="F15">
        <v>0</v>
      </c>
      <c r="G15">
        <v>0</v>
      </c>
      <c r="H15">
        <v>0</v>
      </c>
      <c r="I15">
        <v>0</v>
      </c>
      <c r="J15">
        <v>0</v>
      </c>
      <c r="K15">
        <v>30</v>
      </c>
      <c r="L15">
        <v>0</v>
      </c>
      <c r="M15">
        <v>82</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389</v>
      </c>
      <c r="D16">
        <v>844</v>
      </c>
      <c r="E16">
        <v>4</v>
      </c>
      <c r="F16">
        <v>25.48</v>
      </c>
      <c r="G16">
        <v>860</v>
      </c>
      <c r="H16">
        <v>349</v>
      </c>
      <c r="I16">
        <v>957</v>
      </c>
      <c r="J16">
        <v>196</v>
      </c>
      <c r="K16">
        <v>1601</v>
      </c>
      <c r="L16">
        <v>520</v>
      </c>
      <c r="M16">
        <v>8186</v>
      </c>
      <c r="N16">
        <v>2050</v>
      </c>
      <c r="O16">
        <v>193</v>
      </c>
      <c r="P16">
        <v>1933</v>
      </c>
      <c r="Q16">
        <v>1313</v>
      </c>
      <c r="R16">
        <v>254</v>
      </c>
      <c r="S16">
        <v>1181</v>
      </c>
      <c r="T16">
        <v>2816</v>
      </c>
      <c r="U16">
        <v>1352</v>
      </c>
      <c r="V16">
        <v>4050</v>
      </c>
      <c r="W16">
        <v>2423</v>
      </c>
      <c r="X16">
        <v>365</v>
      </c>
      <c r="Y16">
        <v>857</v>
      </c>
      <c r="Z16">
        <v>522</v>
      </c>
      <c r="AA16">
        <v>1439</v>
      </c>
      <c r="AB16">
        <v>1672</v>
      </c>
      <c r="AC16">
        <v>291</v>
      </c>
      <c r="AD16">
        <v>669</v>
      </c>
      <c r="AE16">
        <v>1541</v>
      </c>
      <c r="AF16">
        <v>1200</v>
      </c>
      <c r="AG16">
        <v>1309</v>
      </c>
      <c r="AH16">
        <v>239</v>
      </c>
      <c r="AI16">
        <v>338</v>
      </c>
      <c r="AJ16">
        <v>1923</v>
      </c>
      <c r="AK16">
        <v>3585</v>
      </c>
      <c r="AL16">
        <v>1237</v>
      </c>
      <c r="AM16">
        <v>1657.11</v>
      </c>
      <c r="AN16">
        <v>614</v>
      </c>
      <c r="AO16">
        <v>3528</v>
      </c>
      <c r="AP16">
        <v>3554</v>
      </c>
      <c r="AQ16">
        <v>76</v>
      </c>
      <c r="AR16">
        <v>491</v>
      </c>
      <c r="AS16">
        <v>1490</v>
      </c>
      <c r="AT16">
        <v>735</v>
      </c>
      <c r="AU16">
        <v>13412</v>
      </c>
      <c r="AV16">
        <v>473</v>
      </c>
      <c r="AW16">
        <v>228</v>
      </c>
      <c r="AX16">
        <v>6649</v>
      </c>
      <c r="AY16">
        <v>578</v>
      </c>
      <c r="AZ16">
        <v>1309</v>
      </c>
      <c r="BA16">
        <v>409</v>
      </c>
    </row>
    <row r="17" spans="1:53" x14ac:dyDescent="0.75">
      <c r="A17" t="s">
        <v>14</v>
      </c>
      <c r="B17" t="s">
        <v>146</v>
      </c>
      <c r="C17">
        <v>28</v>
      </c>
      <c r="D17">
        <v>72</v>
      </c>
      <c r="E17">
        <v>0</v>
      </c>
      <c r="F17">
        <v>0</v>
      </c>
      <c r="G17">
        <v>34</v>
      </c>
      <c r="H17">
        <v>-1</v>
      </c>
      <c r="I17">
        <v>0</v>
      </c>
      <c r="J17">
        <v>-0.15</v>
      </c>
      <c r="K17">
        <v>13</v>
      </c>
      <c r="L17">
        <v>1</v>
      </c>
      <c r="M17">
        <v>-125</v>
      </c>
      <c r="N17">
        <v>2</v>
      </c>
      <c r="O17">
        <v>37</v>
      </c>
      <c r="P17">
        <v>172</v>
      </c>
      <c r="Q17">
        <v>6</v>
      </c>
      <c r="R17">
        <v>15</v>
      </c>
      <c r="S17">
        <v>6</v>
      </c>
      <c r="T17">
        <v>19</v>
      </c>
      <c r="U17">
        <v>36</v>
      </c>
      <c r="V17">
        <v>0</v>
      </c>
      <c r="W17">
        <v>0.42</v>
      </c>
      <c r="X17">
        <v>10</v>
      </c>
      <c r="Y17">
        <v>32</v>
      </c>
      <c r="Z17">
        <v>80</v>
      </c>
      <c r="AA17">
        <v>10</v>
      </c>
      <c r="AB17">
        <v>29</v>
      </c>
      <c r="AC17">
        <v>-0.46</v>
      </c>
      <c r="AD17">
        <v>0</v>
      </c>
      <c r="AE17">
        <v>26</v>
      </c>
      <c r="AF17">
        <v>0</v>
      </c>
      <c r="AG17">
        <v>-10</v>
      </c>
      <c r="AH17">
        <v>5</v>
      </c>
      <c r="AI17">
        <v>52</v>
      </c>
      <c r="AJ17">
        <v>21</v>
      </c>
      <c r="AK17">
        <v>91</v>
      </c>
      <c r="AL17">
        <v>14</v>
      </c>
      <c r="AM17">
        <v>3</v>
      </c>
      <c r="AN17">
        <v>1</v>
      </c>
      <c r="AO17">
        <v>-0.28999999999999998</v>
      </c>
      <c r="AP17">
        <v>-3</v>
      </c>
      <c r="AQ17">
        <v>0</v>
      </c>
      <c r="AR17">
        <v>2</v>
      </c>
      <c r="AS17">
        <v>0</v>
      </c>
      <c r="AT17">
        <v>0.02</v>
      </c>
      <c r="AU17">
        <v>2</v>
      </c>
      <c r="AV17">
        <v>15</v>
      </c>
      <c r="AW17">
        <v>0.1</v>
      </c>
      <c r="AX17">
        <v>7</v>
      </c>
      <c r="AY17">
        <v>9</v>
      </c>
      <c r="AZ17">
        <v>8</v>
      </c>
      <c r="BA17">
        <v>1</v>
      </c>
    </row>
    <row r="18" spans="1:53" x14ac:dyDescent="0.75">
      <c r="A18" t="s">
        <v>147</v>
      </c>
      <c r="B18" t="s">
        <v>131</v>
      </c>
      <c r="C18">
        <v>3057</v>
      </c>
      <c r="D18">
        <v>22215</v>
      </c>
      <c r="E18">
        <v>15</v>
      </c>
      <c r="F18">
        <v>377.48</v>
      </c>
      <c r="G18">
        <v>8642</v>
      </c>
      <c r="H18">
        <v>4347</v>
      </c>
      <c r="I18">
        <v>12212</v>
      </c>
      <c r="J18">
        <v>570.85</v>
      </c>
      <c r="K18">
        <v>9857</v>
      </c>
      <c r="L18">
        <v>4511</v>
      </c>
      <c r="M18">
        <v>17525</v>
      </c>
      <c r="N18">
        <v>4878</v>
      </c>
      <c r="O18">
        <v>4132</v>
      </c>
      <c r="P18">
        <v>18775</v>
      </c>
      <c r="Q18">
        <v>11651</v>
      </c>
      <c r="R18">
        <v>913</v>
      </c>
      <c r="S18">
        <v>1712.01</v>
      </c>
      <c r="T18">
        <v>16498</v>
      </c>
      <c r="U18">
        <v>9283</v>
      </c>
      <c r="V18">
        <v>6433</v>
      </c>
      <c r="W18">
        <v>5002.42</v>
      </c>
      <c r="X18">
        <v>7737</v>
      </c>
      <c r="Y18">
        <v>1128</v>
      </c>
      <c r="Z18">
        <v>1943</v>
      </c>
      <c r="AA18">
        <v>11009</v>
      </c>
      <c r="AB18">
        <v>5104</v>
      </c>
      <c r="AC18">
        <v>5870.54</v>
      </c>
      <c r="AD18">
        <v>5881</v>
      </c>
      <c r="AE18">
        <v>2835</v>
      </c>
      <c r="AF18">
        <v>3525</v>
      </c>
      <c r="AG18">
        <v>3321.3199999999997</v>
      </c>
      <c r="AH18">
        <v>1451</v>
      </c>
      <c r="AI18">
        <v>5200</v>
      </c>
      <c r="AJ18">
        <v>3335</v>
      </c>
      <c r="AK18">
        <v>11643</v>
      </c>
      <c r="AL18">
        <v>11944</v>
      </c>
      <c r="AM18">
        <v>4180.1099999999997</v>
      </c>
      <c r="AN18">
        <v>13416</v>
      </c>
      <c r="AO18">
        <v>7511.71</v>
      </c>
      <c r="AP18">
        <v>5873</v>
      </c>
      <c r="AQ18">
        <v>695</v>
      </c>
      <c r="AR18">
        <v>8744</v>
      </c>
      <c r="AS18">
        <v>1852</v>
      </c>
      <c r="AT18">
        <v>6241.02</v>
      </c>
      <c r="AU18">
        <v>43983</v>
      </c>
      <c r="AV18">
        <v>3332.04</v>
      </c>
      <c r="AW18">
        <v>228.22</v>
      </c>
      <c r="AX18">
        <v>9364</v>
      </c>
      <c r="AY18">
        <v>6097</v>
      </c>
      <c r="AZ18">
        <v>4360</v>
      </c>
      <c r="BA18">
        <v>6079</v>
      </c>
    </row>
    <row r="19" spans="1:53" x14ac:dyDescent="0.75">
      <c r="A19" t="s">
        <v>148</v>
      </c>
      <c r="B19" t="s">
        <v>131</v>
      </c>
      <c r="C19">
        <v>0</v>
      </c>
      <c r="D19">
        <v>2.7534531010200425E-3</v>
      </c>
      <c r="E19">
        <v>0.16666666666666663</v>
      </c>
      <c r="F19">
        <v>6.6315789473683218E-3</v>
      </c>
      <c r="G19">
        <v>1.3011370296565516E-2</v>
      </c>
      <c r="H19">
        <v>0</v>
      </c>
      <c r="I19">
        <v>8.1879963972797398E-5</v>
      </c>
      <c r="J19">
        <v>2.0104895104894327E-3</v>
      </c>
      <c r="K19">
        <v>1.8227848101265431E-3</v>
      </c>
      <c r="L19">
        <v>1.7703031644169531E-3</v>
      </c>
      <c r="M19">
        <v>3.2631096862834053E-3</v>
      </c>
      <c r="N19">
        <v>3.4729315628192481E-3</v>
      </c>
      <c r="O19">
        <v>4.816955684007751E-3</v>
      </c>
      <c r="P19">
        <v>0</v>
      </c>
      <c r="Q19">
        <v>5.8706725373391944E-3</v>
      </c>
      <c r="R19">
        <v>6.5288356909684042E-3</v>
      </c>
      <c r="S19">
        <v>1.1610268378062782E-3</v>
      </c>
      <c r="T19">
        <v>0</v>
      </c>
      <c r="U19">
        <v>0</v>
      </c>
      <c r="V19">
        <v>1.5547263681581214E-4</v>
      </c>
      <c r="W19">
        <v>8.3966413434666265E-5</v>
      </c>
      <c r="X19">
        <v>1.2926577042393639E-4</v>
      </c>
      <c r="Y19">
        <v>0</v>
      </c>
      <c r="Z19">
        <v>1.6213389121338961E-2</v>
      </c>
      <c r="AA19">
        <v>6.4911318339733182E-3</v>
      </c>
      <c r="AB19">
        <v>9.7866510080246716E-4</v>
      </c>
      <c r="AC19">
        <v>7.8351217850491928E-5</v>
      </c>
      <c r="AD19">
        <v>1.7032873445750329E-3</v>
      </c>
      <c r="AE19">
        <v>0</v>
      </c>
      <c r="AF19">
        <v>1.5912897822445538E-2</v>
      </c>
      <c r="AG19">
        <v>9.6356519120766038E-5</v>
      </c>
      <c r="AH19">
        <v>6.8965517241381669E-4</v>
      </c>
      <c r="AI19">
        <v>3.4735623311463737E-3</v>
      </c>
      <c r="AJ19">
        <v>0</v>
      </c>
      <c r="AK19">
        <v>3.2744506678155094E-3</v>
      </c>
      <c r="AL19">
        <v>7.5294905044753779E-4</v>
      </c>
      <c r="AM19">
        <v>2.3917093786096633E-4</v>
      </c>
      <c r="AN19">
        <v>0</v>
      </c>
      <c r="AO19">
        <v>3.8604898828564771E-5</v>
      </c>
      <c r="AP19">
        <v>1.7029972752036215E-4</v>
      </c>
      <c r="AQ19">
        <v>4.2979942693409656E-3</v>
      </c>
      <c r="AR19">
        <v>0</v>
      </c>
      <c r="AS19">
        <v>1.6172506738544312E-3</v>
      </c>
      <c r="AT19">
        <v>3.7021550337730247E-3</v>
      </c>
      <c r="AU19">
        <v>2.2736574053050518E-5</v>
      </c>
      <c r="AV19">
        <v>2.8802880288025801E-4</v>
      </c>
      <c r="AW19">
        <v>9.649122807018351E-4</v>
      </c>
      <c r="AX19">
        <v>1.0678056593704799E-4</v>
      </c>
      <c r="AY19">
        <v>8.1940347427078564E-4</v>
      </c>
      <c r="AZ19">
        <v>2.2941041523294459E-4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5555</v>
      </c>
      <c r="D22">
        <v>12424</v>
      </c>
      <c r="E22">
        <v>958</v>
      </c>
      <c r="F22">
        <v>1046</v>
      </c>
      <c r="G22">
        <v>12008</v>
      </c>
      <c r="H22">
        <v>3094</v>
      </c>
      <c r="I22">
        <v>7134</v>
      </c>
      <c r="J22">
        <v>571</v>
      </c>
      <c r="K22">
        <v>6083</v>
      </c>
      <c r="L22">
        <v>3968</v>
      </c>
      <c r="M22">
        <v>20056</v>
      </c>
      <c r="N22">
        <v>4617</v>
      </c>
      <c r="O22">
        <v>2425</v>
      </c>
      <c r="P22">
        <v>18166</v>
      </c>
      <c r="Q22">
        <v>12035</v>
      </c>
      <c r="R22">
        <v>754</v>
      </c>
      <c r="S22">
        <v>2217</v>
      </c>
      <c r="T22">
        <v>11453</v>
      </c>
      <c r="U22">
        <v>8501</v>
      </c>
      <c r="V22">
        <v>4866</v>
      </c>
      <c r="W22">
        <v>3300</v>
      </c>
      <c r="X22">
        <v>7861</v>
      </c>
      <c r="Y22">
        <v>899</v>
      </c>
      <c r="Z22">
        <v>4282</v>
      </c>
      <c r="AA22">
        <v>8204</v>
      </c>
      <c r="AB22">
        <v>5832</v>
      </c>
      <c r="AC22">
        <v>3791</v>
      </c>
      <c r="AD22">
        <v>6779</v>
      </c>
      <c r="AE22">
        <v>1398</v>
      </c>
      <c r="AF22">
        <v>3082</v>
      </c>
      <c r="AG22">
        <v>2892</v>
      </c>
      <c r="AH22">
        <v>958</v>
      </c>
      <c r="AI22">
        <v>6201</v>
      </c>
      <c r="AJ22">
        <v>2562</v>
      </c>
      <c r="AK22">
        <v>12002</v>
      </c>
      <c r="AL22">
        <v>11700</v>
      </c>
      <c r="AM22">
        <v>2751</v>
      </c>
      <c r="AN22">
        <v>13152</v>
      </c>
      <c r="AO22">
        <v>5883</v>
      </c>
      <c r="AP22">
        <v>5459</v>
      </c>
      <c r="AQ22">
        <v>539</v>
      </c>
      <c r="AR22">
        <v>7026</v>
      </c>
      <c r="AS22">
        <v>1206</v>
      </c>
      <c r="AT22">
        <v>8411</v>
      </c>
      <c r="AU22">
        <v>36630</v>
      </c>
      <c r="AV22">
        <v>2779</v>
      </c>
      <c r="AW22">
        <v>503</v>
      </c>
      <c r="AX22">
        <v>8600</v>
      </c>
      <c r="AY22">
        <v>5960</v>
      </c>
      <c r="AZ22">
        <v>1502</v>
      </c>
      <c r="BA22">
        <v>6274</v>
      </c>
    </row>
    <row r="23" spans="1:53" x14ac:dyDescent="0.75">
      <c r="A23" t="s">
        <v>150</v>
      </c>
      <c r="B23" t="s">
        <v>151</v>
      </c>
      <c r="C23">
        <v>156.9</v>
      </c>
      <c r="D23">
        <v>129.19999999999999</v>
      </c>
      <c r="E23">
        <v>174.60000000000002</v>
      </c>
      <c r="F23">
        <v>139.9</v>
      </c>
      <c r="G23">
        <v>110.9</v>
      </c>
      <c r="H23">
        <v>112.6</v>
      </c>
      <c r="I23">
        <v>118.69999999999999</v>
      </c>
      <c r="J23">
        <v>196.20000000000002</v>
      </c>
      <c r="K23">
        <v>123.4</v>
      </c>
      <c r="L23">
        <v>92.2</v>
      </c>
      <c r="M23">
        <v>251.6</v>
      </c>
      <c r="N23">
        <v>119.1</v>
      </c>
      <c r="O23">
        <v>256</v>
      </c>
      <c r="P23">
        <v>125.3</v>
      </c>
      <c r="Q23">
        <v>113.2</v>
      </c>
      <c r="R23">
        <v>373.9</v>
      </c>
      <c r="S23">
        <v>90.5</v>
      </c>
      <c r="T23">
        <v>123.9</v>
      </c>
      <c r="U23">
        <v>113.10000000000001</v>
      </c>
      <c r="V23">
        <v>89.1</v>
      </c>
      <c r="W23">
        <v>109</v>
      </c>
      <c r="X23">
        <v>83.800000000000011</v>
      </c>
      <c r="Y23">
        <v>216</v>
      </c>
      <c r="Z23">
        <v>255.79999999999998</v>
      </c>
      <c r="AA23">
        <v>139</v>
      </c>
      <c r="AB23">
        <v>114.2</v>
      </c>
      <c r="AC23">
        <v>108.69999999999999</v>
      </c>
      <c r="AD23">
        <v>101.89999999999999</v>
      </c>
      <c r="AE23">
        <v>105</v>
      </c>
      <c r="AF23">
        <v>87.2</v>
      </c>
      <c r="AG23">
        <v>104.2</v>
      </c>
      <c r="AH23">
        <v>212.60000000000002</v>
      </c>
      <c r="AI23">
        <v>163.4</v>
      </c>
      <c r="AJ23">
        <v>90.399999999999991</v>
      </c>
      <c r="AK23">
        <v>198.2</v>
      </c>
      <c r="AL23">
        <v>116.30000000000001</v>
      </c>
      <c r="AM23">
        <v>78.3</v>
      </c>
      <c r="AN23">
        <v>116.4</v>
      </c>
      <c r="AO23">
        <v>86.1</v>
      </c>
      <c r="AP23">
        <v>112.8</v>
      </c>
      <c r="AQ23">
        <v>243.2</v>
      </c>
      <c r="AR23">
        <v>107.89999999999999</v>
      </c>
      <c r="AS23">
        <v>109.39999999999999</v>
      </c>
      <c r="AT23">
        <v>114.80000000000001</v>
      </c>
      <c r="AU23">
        <v>99.7</v>
      </c>
      <c r="AV23">
        <v>84.800000000000011</v>
      </c>
      <c r="AW23">
        <v>191.20000000000002</v>
      </c>
      <c r="AX23">
        <v>103.10000000000001</v>
      </c>
      <c r="AY23">
        <v>121.7</v>
      </c>
      <c r="AZ23">
        <v>91.199999999999989</v>
      </c>
      <c r="BA23">
        <v>106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9D0EA-0E5D-4732-BD1B-0B8EC4EA8E0E}">
  <dimension ref="A1:BA23"/>
  <sheetViews>
    <sheetView workbookViewId="0">
      <selection activeCell="F8" sqref="F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2453</v>
      </c>
      <c r="D2">
        <v>18606</v>
      </c>
      <c r="E2">
        <v>17</v>
      </c>
      <c r="F2">
        <v>302</v>
      </c>
      <c r="G2">
        <v>6992</v>
      </c>
      <c r="H2">
        <v>3264</v>
      </c>
      <c r="I2">
        <v>11441</v>
      </c>
      <c r="J2">
        <v>524</v>
      </c>
      <c r="K2">
        <v>8798</v>
      </c>
      <c r="L2">
        <v>4124</v>
      </c>
      <c r="M2">
        <v>17174</v>
      </c>
      <c r="N2">
        <v>4765</v>
      </c>
      <c r="O2">
        <v>3952</v>
      </c>
      <c r="P2">
        <v>20062</v>
      </c>
      <c r="Q2">
        <v>10066</v>
      </c>
      <c r="R2">
        <v>868</v>
      </c>
      <c r="S2">
        <v>1603</v>
      </c>
      <c r="T2">
        <v>14486</v>
      </c>
      <c r="U2">
        <v>7359</v>
      </c>
      <c r="V2">
        <v>6108</v>
      </c>
      <c r="W2">
        <v>4686</v>
      </c>
      <c r="X2">
        <v>7927</v>
      </c>
      <c r="Y2">
        <v>1104</v>
      </c>
      <c r="Z2">
        <v>2005</v>
      </c>
      <c r="AA2">
        <v>9912</v>
      </c>
      <c r="AB2">
        <v>4410</v>
      </c>
      <c r="AC2">
        <v>5160</v>
      </c>
      <c r="AD2">
        <v>4275</v>
      </c>
      <c r="AE2">
        <v>2400</v>
      </c>
      <c r="AF2">
        <v>2946</v>
      </c>
      <c r="AG2">
        <v>3129</v>
      </c>
      <c r="AH2">
        <v>798</v>
      </c>
      <c r="AI2">
        <v>4568</v>
      </c>
      <c r="AJ2">
        <v>2864</v>
      </c>
      <c r="AK2">
        <v>10790</v>
      </c>
      <c r="AL2">
        <v>10151</v>
      </c>
      <c r="AM2">
        <v>3743.19</v>
      </c>
      <c r="AN2">
        <v>11109</v>
      </c>
      <c r="AO2">
        <v>7234</v>
      </c>
      <c r="AP2">
        <v>5497</v>
      </c>
      <c r="AQ2">
        <v>784</v>
      </c>
      <c r="AR2">
        <v>7160</v>
      </c>
      <c r="AS2">
        <v>1680</v>
      </c>
      <c r="AT2">
        <v>4732</v>
      </c>
      <c r="AU2">
        <v>42265</v>
      </c>
      <c r="AV2">
        <v>3095</v>
      </c>
      <c r="AW2">
        <v>214</v>
      </c>
      <c r="AX2">
        <v>8737</v>
      </c>
      <c r="AY2">
        <v>5068</v>
      </c>
      <c r="AZ2">
        <v>3571</v>
      </c>
      <c r="BA2">
        <v>4413</v>
      </c>
    </row>
    <row r="3" spans="1:53" x14ac:dyDescent="0.75">
      <c r="A3" t="s">
        <v>1</v>
      </c>
      <c r="B3" t="s">
        <v>132</v>
      </c>
      <c r="C3">
        <v>52</v>
      </c>
      <c r="D3">
        <v>686</v>
      </c>
      <c r="E3">
        <v>0</v>
      </c>
      <c r="F3">
        <v>7</v>
      </c>
      <c r="G3">
        <v>17</v>
      </c>
      <c r="H3">
        <v>2415</v>
      </c>
      <c r="I3">
        <v>1452</v>
      </c>
      <c r="J3">
        <v>56</v>
      </c>
      <c r="K3">
        <v>634</v>
      </c>
      <c r="L3">
        <v>615</v>
      </c>
      <c r="M3">
        <v>22</v>
      </c>
      <c r="N3">
        <v>1306</v>
      </c>
      <c r="O3">
        <v>0</v>
      </c>
      <c r="P3">
        <v>359</v>
      </c>
      <c r="Q3">
        <v>889</v>
      </c>
      <c r="R3">
        <v>0</v>
      </c>
      <c r="S3">
        <v>0</v>
      </c>
      <c r="T3">
        <v>1674</v>
      </c>
      <c r="U3">
        <v>3159</v>
      </c>
      <c r="V3">
        <v>1350</v>
      </c>
      <c r="W3">
        <v>677</v>
      </c>
      <c r="X3">
        <v>223</v>
      </c>
      <c r="Y3">
        <v>2</v>
      </c>
      <c r="Z3">
        <v>0</v>
      </c>
      <c r="AA3">
        <v>1881</v>
      </c>
      <c r="AB3">
        <v>802</v>
      </c>
      <c r="AC3">
        <v>276</v>
      </c>
      <c r="AD3">
        <v>2182</v>
      </c>
      <c r="AE3">
        <v>877</v>
      </c>
      <c r="AF3">
        <v>1221</v>
      </c>
      <c r="AG3">
        <v>178</v>
      </c>
      <c r="AH3">
        <v>22</v>
      </c>
      <c r="AI3">
        <v>0</v>
      </c>
      <c r="AJ3">
        <v>432</v>
      </c>
      <c r="AK3">
        <v>0</v>
      </c>
      <c r="AL3">
        <v>944</v>
      </c>
      <c r="AM3">
        <v>2015</v>
      </c>
      <c r="AN3">
        <v>1924</v>
      </c>
      <c r="AO3">
        <v>388</v>
      </c>
      <c r="AP3">
        <v>0</v>
      </c>
      <c r="AQ3">
        <v>0</v>
      </c>
      <c r="AR3">
        <v>1266</v>
      </c>
      <c r="AS3">
        <v>126</v>
      </c>
      <c r="AT3">
        <v>1010</v>
      </c>
      <c r="AU3">
        <v>5106</v>
      </c>
      <c r="AV3">
        <v>1757</v>
      </c>
      <c r="AW3">
        <v>0</v>
      </c>
      <c r="AX3">
        <v>351</v>
      </c>
      <c r="AY3">
        <v>1679</v>
      </c>
      <c r="AZ3">
        <v>2014</v>
      </c>
      <c r="BA3">
        <v>2943</v>
      </c>
    </row>
    <row r="4" spans="1:53" x14ac:dyDescent="0.75">
      <c r="A4" t="s">
        <v>2</v>
      </c>
      <c r="B4" t="s">
        <v>133</v>
      </c>
      <c r="C4">
        <v>4</v>
      </c>
      <c r="D4">
        <v>5</v>
      </c>
      <c r="E4" t="s">
        <v>134</v>
      </c>
      <c r="F4">
        <v>2</v>
      </c>
      <c r="G4">
        <v>3</v>
      </c>
      <c r="H4">
        <v>5</v>
      </c>
      <c r="I4" t="s">
        <v>134</v>
      </c>
      <c r="J4">
        <v>79</v>
      </c>
      <c r="K4" t="s">
        <v>134</v>
      </c>
      <c r="L4">
        <v>1</v>
      </c>
      <c r="M4" t="s">
        <v>134</v>
      </c>
      <c r="N4" t="s">
        <v>134</v>
      </c>
      <c r="O4">
        <v>10</v>
      </c>
      <c r="P4">
        <v>22</v>
      </c>
      <c r="Q4">
        <v>18</v>
      </c>
      <c r="R4">
        <v>584</v>
      </c>
      <c r="S4">
        <v>0</v>
      </c>
      <c r="T4">
        <v>2</v>
      </c>
      <c r="U4">
        <v>9</v>
      </c>
      <c r="V4" t="s">
        <v>134</v>
      </c>
      <c r="W4">
        <v>7</v>
      </c>
      <c r="X4">
        <v>1</v>
      </c>
      <c r="Y4">
        <v>4</v>
      </c>
      <c r="Z4">
        <v>4</v>
      </c>
      <c r="AA4">
        <v>8</v>
      </c>
      <c r="AB4" t="s">
        <v>134</v>
      </c>
      <c r="AC4">
        <v>1</v>
      </c>
      <c r="AD4">
        <v>8</v>
      </c>
      <c r="AE4" t="s">
        <v>134</v>
      </c>
      <c r="AF4" t="s">
        <v>134</v>
      </c>
      <c r="AG4">
        <v>0.22</v>
      </c>
      <c r="AH4">
        <v>2</v>
      </c>
      <c r="AI4">
        <v>2</v>
      </c>
      <c r="AJ4" t="s">
        <v>134</v>
      </c>
      <c r="AK4">
        <v>18</v>
      </c>
      <c r="AL4">
        <v>7</v>
      </c>
      <c r="AM4" t="s">
        <v>134</v>
      </c>
      <c r="AN4">
        <v>15</v>
      </c>
      <c r="AO4">
        <v>3</v>
      </c>
      <c r="AP4" t="s">
        <v>134</v>
      </c>
      <c r="AQ4" t="s">
        <v>134</v>
      </c>
      <c r="AR4">
        <v>10</v>
      </c>
      <c r="AS4" t="s">
        <v>134</v>
      </c>
      <c r="AT4">
        <v>13</v>
      </c>
      <c r="AU4">
        <v>11</v>
      </c>
      <c r="AV4">
        <v>4</v>
      </c>
      <c r="AW4" t="s">
        <v>134</v>
      </c>
      <c r="AX4" t="s">
        <v>134</v>
      </c>
      <c r="AY4" t="s">
        <v>134</v>
      </c>
      <c r="AZ4">
        <v>2</v>
      </c>
      <c r="BA4">
        <v>7</v>
      </c>
    </row>
    <row r="5" spans="1:53" x14ac:dyDescent="0.75">
      <c r="A5" t="s">
        <v>3</v>
      </c>
      <c r="B5" t="s">
        <v>135</v>
      </c>
      <c r="C5">
        <v>0</v>
      </c>
      <c r="D5">
        <v>0</v>
      </c>
      <c r="E5">
        <v>0</v>
      </c>
      <c r="F5">
        <v>0</v>
      </c>
      <c r="G5">
        <v>0</v>
      </c>
      <c r="H5">
        <v>0</v>
      </c>
      <c r="I5">
        <v>0</v>
      </c>
      <c r="J5">
        <v>0</v>
      </c>
      <c r="K5">
        <v>0</v>
      </c>
      <c r="L5">
        <v>0</v>
      </c>
      <c r="M5">
        <v>0</v>
      </c>
      <c r="N5">
        <v>0</v>
      </c>
      <c r="O5">
        <v>0</v>
      </c>
      <c r="P5">
        <v>23</v>
      </c>
      <c r="Q5">
        <v>6</v>
      </c>
      <c r="R5">
        <v>0</v>
      </c>
      <c r="S5">
        <v>0</v>
      </c>
      <c r="T5">
        <v>0</v>
      </c>
      <c r="U5">
        <v>0</v>
      </c>
      <c r="V5">
        <v>0</v>
      </c>
      <c r="W5">
        <v>0</v>
      </c>
      <c r="X5">
        <v>0</v>
      </c>
      <c r="Y5">
        <v>0</v>
      </c>
      <c r="Z5">
        <v>0</v>
      </c>
      <c r="AA5">
        <v>76</v>
      </c>
      <c r="AB5">
        <v>0</v>
      </c>
      <c r="AC5">
        <v>0</v>
      </c>
      <c r="AD5">
        <v>0</v>
      </c>
      <c r="AE5">
        <v>22</v>
      </c>
      <c r="AF5">
        <v>0</v>
      </c>
      <c r="AG5">
        <v>0</v>
      </c>
      <c r="AH5">
        <v>0</v>
      </c>
      <c r="AI5">
        <v>0</v>
      </c>
      <c r="AJ5">
        <v>0</v>
      </c>
      <c r="AK5">
        <v>0</v>
      </c>
      <c r="AL5">
        <v>0</v>
      </c>
      <c r="AM5">
        <v>0</v>
      </c>
      <c r="AN5" t="s">
        <v>134</v>
      </c>
      <c r="AO5">
        <v>0</v>
      </c>
      <c r="AP5">
        <v>0</v>
      </c>
      <c r="AQ5">
        <v>0</v>
      </c>
      <c r="AR5">
        <v>0</v>
      </c>
      <c r="AS5">
        <v>0</v>
      </c>
      <c r="AT5">
        <v>0</v>
      </c>
      <c r="AU5">
        <v>4</v>
      </c>
      <c r="AV5">
        <v>0</v>
      </c>
      <c r="AW5">
        <v>0</v>
      </c>
      <c r="AX5">
        <v>0</v>
      </c>
      <c r="AY5">
        <v>0</v>
      </c>
      <c r="AZ5">
        <v>0</v>
      </c>
      <c r="BA5">
        <v>0</v>
      </c>
    </row>
    <row r="6" spans="1:53" x14ac:dyDescent="0.75">
      <c r="A6" t="s">
        <v>4</v>
      </c>
      <c r="B6" t="s">
        <v>136</v>
      </c>
      <c r="C6">
        <v>792</v>
      </c>
      <c r="D6">
        <v>10882</v>
      </c>
      <c r="E6">
        <v>9</v>
      </c>
      <c r="F6">
        <v>253</v>
      </c>
      <c r="G6">
        <v>4177</v>
      </c>
      <c r="H6">
        <v>465</v>
      </c>
      <c r="I6">
        <v>5104</v>
      </c>
      <c r="J6">
        <v>216</v>
      </c>
      <c r="K6">
        <v>3978</v>
      </c>
      <c r="L6">
        <v>1645</v>
      </c>
      <c r="M6">
        <v>6941</v>
      </c>
      <c r="N6">
        <v>1442</v>
      </c>
      <c r="O6">
        <v>2355</v>
      </c>
      <c r="P6">
        <v>15306</v>
      </c>
      <c r="Q6">
        <v>4278</v>
      </c>
      <c r="R6">
        <v>0</v>
      </c>
      <c r="S6">
        <v>492</v>
      </c>
      <c r="T6">
        <v>1786</v>
      </c>
      <c r="U6">
        <v>2817</v>
      </c>
      <c r="V6">
        <v>554</v>
      </c>
      <c r="W6">
        <v>425</v>
      </c>
      <c r="X6">
        <v>5742</v>
      </c>
      <c r="Y6">
        <v>254</v>
      </c>
      <c r="Z6">
        <v>1444</v>
      </c>
      <c r="AA6">
        <v>4110</v>
      </c>
      <c r="AB6">
        <v>1184</v>
      </c>
      <c r="AC6">
        <v>4023</v>
      </c>
      <c r="AD6">
        <v>524</v>
      </c>
      <c r="AE6">
        <v>109</v>
      </c>
      <c r="AF6">
        <v>73</v>
      </c>
      <c r="AG6">
        <v>1611</v>
      </c>
      <c r="AH6">
        <v>13</v>
      </c>
      <c r="AI6">
        <v>2406</v>
      </c>
      <c r="AJ6">
        <v>579</v>
      </c>
      <c r="AK6">
        <v>4873</v>
      </c>
      <c r="AL6">
        <v>4146</v>
      </c>
      <c r="AM6">
        <v>219</v>
      </c>
      <c r="AN6">
        <v>6880</v>
      </c>
      <c r="AO6">
        <v>3402</v>
      </c>
      <c r="AP6">
        <v>2170</v>
      </c>
      <c r="AQ6">
        <v>682</v>
      </c>
      <c r="AR6">
        <v>1561</v>
      </c>
      <c r="AS6">
        <v>150</v>
      </c>
      <c r="AT6">
        <v>1345</v>
      </c>
      <c r="AU6">
        <v>19823</v>
      </c>
      <c r="AV6">
        <v>800</v>
      </c>
      <c r="AW6">
        <v>0.1</v>
      </c>
      <c r="AX6">
        <v>1430</v>
      </c>
      <c r="AY6">
        <v>1984</v>
      </c>
      <c r="AZ6">
        <v>479</v>
      </c>
      <c r="BA6">
        <v>1094</v>
      </c>
    </row>
    <row r="7" spans="1:53" x14ac:dyDescent="0.75">
      <c r="A7" t="s">
        <v>5</v>
      </c>
      <c r="B7" t="s">
        <v>137</v>
      </c>
      <c r="C7">
        <v>0</v>
      </c>
      <c r="D7">
        <v>33</v>
      </c>
      <c r="E7">
        <v>0</v>
      </c>
      <c r="F7">
        <v>12</v>
      </c>
      <c r="G7">
        <v>0</v>
      </c>
      <c r="H7">
        <v>3</v>
      </c>
      <c r="I7">
        <v>0</v>
      </c>
      <c r="J7">
        <v>0</v>
      </c>
      <c r="K7">
        <v>0</v>
      </c>
      <c r="L7">
        <v>0</v>
      </c>
      <c r="M7">
        <v>92</v>
      </c>
      <c r="N7">
        <v>0</v>
      </c>
      <c r="O7">
        <v>0</v>
      </c>
      <c r="P7">
        <v>0</v>
      </c>
      <c r="Q7">
        <v>0</v>
      </c>
      <c r="R7">
        <v>0</v>
      </c>
      <c r="S7">
        <v>0</v>
      </c>
      <c r="T7">
        <v>17</v>
      </c>
      <c r="U7">
        <v>115</v>
      </c>
      <c r="V7">
        <v>0</v>
      </c>
      <c r="W7">
        <v>0</v>
      </c>
      <c r="X7">
        <v>107</v>
      </c>
      <c r="Y7">
        <v>0</v>
      </c>
      <c r="Z7">
        <v>0</v>
      </c>
      <c r="AA7">
        <v>61</v>
      </c>
      <c r="AB7">
        <v>0</v>
      </c>
      <c r="AC7">
        <v>0</v>
      </c>
      <c r="AD7">
        <v>0</v>
      </c>
      <c r="AE7">
        <v>0.4</v>
      </c>
      <c r="AF7">
        <v>0</v>
      </c>
      <c r="AG7">
        <v>0</v>
      </c>
      <c r="AH7">
        <v>0</v>
      </c>
      <c r="AI7">
        <v>10</v>
      </c>
      <c r="AJ7">
        <v>0</v>
      </c>
      <c r="AK7">
        <v>0</v>
      </c>
      <c r="AL7">
        <v>0</v>
      </c>
      <c r="AM7">
        <v>2</v>
      </c>
      <c r="AN7">
        <v>63</v>
      </c>
      <c r="AO7">
        <v>0</v>
      </c>
      <c r="AP7">
        <v>0</v>
      </c>
      <c r="AQ7">
        <v>0</v>
      </c>
      <c r="AR7">
        <v>0</v>
      </c>
      <c r="AS7">
        <v>0</v>
      </c>
      <c r="AT7">
        <v>1</v>
      </c>
      <c r="AU7">
        <v>190</v>
      </c>
      <c r="AV7">
        <v>0</v>
      </c>
      <c r="AW7">
        <v>0</v>
      </c>
      <c r="AX7">
        <v>21</v>
      </c>
      <c r="AY7">
        <v>0</v>
      </c>
      <c r="AZ7">
        <v>30</v>
      </c>
      <c r="BA7">
        <v>0</v>
      </c>
    </row>
    <row r="8" spans="1:53" x14ac:dyDescent="0.75">
      <c r="A8" t="s">
        <v>12</v>
      </c>
      <c r="B8" t="s">
        <v>131</v>
      </c>
      <c r="C8">
        <v>848</v>
      </c>
      <c r="D8">
        <v>11606</v>
      </c>
      <c r="E8">
        <v>9</v>
      </c>
      <c r="F8">
        <v>274</v>
      </c>
      <c r="G8">
        <v>4197</v>
      </c>
      <c r="H8">
        <v>2888</v>
      </c>
      <c r="I8">
        <v>6556</v>
      </c>
      <c r="J8">
        <v>351</v>
      </c>
      <c r="K8">
        <v>4612</v>
      </c>
      <c r="L8">
        <v>2261</v>
      </c>
      <c r="M8">
        <v>7055</v>
      </c>
      <c r="N8">
        <v>2748</v>
      </c>
      <c r="O8">
        <v>2365</v>
      </c>
      <c r="P8">
        <v>15710</v>
      </c>
      <c r="Q8">
        <v>5191</v>
      </c>
      <c r="R8">
        <v>584</v>
      </c>
      <c r="S8">
        <v>492</v>
      </c>
      <c r="T8">
        <v>3479</v>
      </c>
      <c r="U8">
        <v>6100</v>
      </c>
      <c r="V8">
        <v>1904</v>
      </c>
      <c r="W8">
        <v>1109</v>
      </c>
      <c r="X8">
        <v>6073</v>
      </c>
      <c r="Y8">
        <v>260</v>
      </c>
      <c r="Z8">
        <v>1448</v>
      </c>
      <c r="AA8">
        <v>6136</v>
      </c>
      <c r="AB8">
        <v>1986</v>
      </c>
      <c r="AC8">
        <v>4300</v>
      </c>
      <c r="AD8">
        <v>2714</v>
      </c>
      <c r="AE8">
        <v>1008.4</v>
      </c>
      <c r="AF8">
        <v>1294</v>
      </c>
      <c r="AG8">
        <v>1789.22</v>
      </c>
      <c r="AH8">
        <v>37</v>
      </c>
      <c r="AI8">
        <v>2418</v>
      </c>
      <c r="AJ8">
        <v>1011</v>
      </c>
      <c r="AK8">
        <v>4891</v>
      </c>
      <c r="AL8">
        <v>5097</v>
      </c>
      <c r="AM8">
        <v>2236</v>
      </c>
      <c r="AN8">
        <v>8882</v>
      </c>
      <c r="AO8">
        <v>3793</v>
      </c>
      <c r="AP8">
        <v>2170</v>
      </c>
      <c r="AQ8">
        <v>682</v>
      </c>
      <c r="AR8">
        <v>2837</v>
      </c>
      <c r="AS8">
        <v>276</v>
      </c>
      <c r="AT8">
        <v>2369</v>
      </c>
      <c r="AU8">
        <v>25134</v>
      </c>
      <c r="AV8">
        <v>2561</v>
      </c>
      <c r="AW8">
        <v>0.1</v>
      </c>
      <c r="AX8">
        <v>1802</v>
      </c>
      <c r="AY8">
        <v>3663</v>
      </c>
      <c r="AZ8">
        <v>2525</v>
      </c>
      <c r="BA8">
        <v>4044</v>
      </c>
    </row>
    <row r="9" spans="1:53" x14ac:dyDescent="0.75">
      <c r="A9" t="s">
        <v>138</v>
      </c>
      <c r="B9" t="s">
        <v>139</v>
      </c>
      <c r="C9">
        <v>1284</v>
      </c>
      <c r="D9">
        <v>6160</v>
      </c>
      <c r="E9">
        <v>0</v>
      </c>
      <c r="F9">
        <v>0</v>
      </c>
      <c r="G9">
        <v>2034</v>
      </c>
      <c r="H9">
        <v>0</v>
      </c>
      <c r="I9">
        <v>4015</v>
      </c>
      <c r="J9">
        <v>0</v>
      </c>
      <c r="K9">
        <v>2461</v>
      </c>
      <c r="L9">
        <v>1337</v>
      </c>
      <c r="M9">
        <v>1632</v>
      </c>
      <c r="N9">
        <v>0</v>
      </c>
      <c r="O9">
        <v>1321</v>
      </c>
      <c r="P9">
        <v>2272</v>
      </c>
      <c r="Q9">
        <v>3750</v>
      </c>
      <c r="R9">
        <v>0</v>
      </c>
      <c r="S9">
        <v>0</v>
      </c>
      <c r="T9">
        <v>8201</v>
      </c>
      <c r="U9">
        <v>0</v>
      </c>
      <c r="V9">
        <v>0</v>
      </c>
      <c r="W9">
        <v>884</v>
      </c>
      <c r="X9">
        <v>1484</v>
      </c>
      <c r="Y9">
        <v>0</v>
      </c>
      <c r="Z9">
        <v>0</v>
      </c>
      <c r="AA9">
        <v>2465</v>
      </c>
      <c r="AB9">
        <v>740</v>
      </c>
      <c r="AC9">
        <v>579</v>
      </c>
      <c r="AD9">
        <v>887</v>
      </c>
      <c r="AE9">
        <v>0</v>
      </c>
      <c r="AF9">
        <v>485</v>
      </c>
      <c r="AG9">
        <v>0</v>
      </c>
      <c r="AH9">
        <v>516</v>
      </c>
      <c r="AI9">
        <v>1766</v>
      </c>
      <c r="AJ9">
        <v>0</v>
      </c>
      <c r="AK9">
        <v>2342</v>
      </c>
      <c r="AL9">
        <v>3803</v>
      </c>
      <c r="AM9">
        <v>0</v>
      </c>
      <c r="AN9">
        <v>1566</v>
      </c>
      <c r="AO9">
        <v>0</v>
      </c>
      <c r="AP9">
        <v>0</v>
      </c>
      <c r="AQ9">
        <v>0</v>
      </c>
      <c r="AR9">
        <v>3867</v>
      </c>
      <c r="AS9">
        <v>0</v>
      </c>
      <c r="AT9">
        <v>1710</v>
      </c>
      <c r="AU9">
        <v>2680</v>
      </c>
      <c r="AV9">
        <v>0</v>
      </c>
      <c r="AW9">
        <v>0</v>
      </c>
      <c r="AX9">
        <v>822</v>
      </c>
      <c r="AY9">
        <v>841</v>
      </c>
      <c r="AZ9">
        <v>0</v>
      </c>
      <c r="BA9">
        <v>0</v>
      </c>
    </row>
    <row r="10" spans="1:53" x14ac:dyDescent="0.75">
      <c r="A10" t="s">
        <v>6</v>
      </c>
      <c r="B10" t="s">
        <v>140</v>
      </c>
      <c r="C10">
        <v>39</v>
      </c>
      <c r="D10">
        <v>202</v>
      </c>
      <c r="E10">
        <v>0</v>
      </c>
      <c r="F10">
        <v>0</v>
      </c>
      <c r="G10">
        <v>74</v>
      </c>
      <c r="H10">
        <v>112</v>
      </c>
      <c r="I10">
        <v>590</v>
      </c>
      <c r="J10">
        <v>156</v>
      </c>
      <c r="K10">
        <v>342</v>
      </c>
      <c r="L10">
        <v>224</v>
      </c>
      <c r="M10">
        <v>1208</v>
      </c>
      <c r="N10">
        <v>126</v>
      </c>
      <c r="O10">
        <v>33</v>
      </c>
      <c r="P10" t="s">
        <v>134</v>
      </c>
      <c r="Q10">
        <v>213</v>
      </c>
      <c r="R10">
        <v>11</v>
      </c>
      <c r="S10">
        <v>714</v>
      </c>
      <c r="T10" t="s">
        <v>134</v>
      </c>
      <c r="U10">
        <v>34</v>
      </c>
      <c r="V10">
        <v>78</v>
      </c>
      <c r="W10">
        <v>1</v>
      </c>
      <c r="X10">
        <v>52</v>
      </c>
      <c r="Y10">
        <v>280</v>
      </c>
      <c r="Z10">
        <v>91</v>
      </c>
      <c r="AA10">
        <v>121</v>
      </c>
      <c r="AB10">
        <v>64</v>
      </c>
      <c r="AC10">
        <v>0</v>
      </c>
      <c r="AD10">
        <v>54</v>
      </c>
      <c r="AE10">
        <v>754</v>
      </c>
      <c r="AF10">
        <v>99</v>
      </c>
      <c r="AG10">
        <v>144</v>
      </c>
      <c r="AH10">
        <v>114</v>
      </c>
      <c r="AI10">
        <v>0</v>
      </c>
      <c r="AJ10" t="s">
        <v>134</v>
      </c>
      <c r="AK10">
        <v>2228</v>
      </c>
      <c r="AL10">
        <v>293</v>
      </c>
      <c r="AM10">
        <v>183</v>
      </c>
      <c r="AN10">
        <v>37</v>
      </c>
      <c r="AO10">
        <v>104</v>
      </c>
      <c r="AP10">
        <v>2373</v>
      </c>
      <c r="AQ10" t="s">
        <v>134</v>
      </c>
      <c r="AR10">
        <v>157</v>
      </c>
      <c r="AS10">
        <v>357</v>
      </c>
      <c r="AT10">
        <v>580</v>
      </c>
      <c r="AU10">
        <v>50</v>
      </c>
      <c r="AV10">
        <v>67</v>
      </c>
      <c r="AW10">
        <v>112</v>
      </c>
      <c r="AX10">
        <v>5208</v>
      </c>
      <c r="AY10">
        <v>169</v>
      </c>
      <c r="AZ10">
        <v>77</v>
      </c>
      <c r="BA10">
        <v>311</v>
      </c>
    </row>
    <row r="11" spans="1:53" x14ac:dyDescent="0.75">
      <c r="A11" t="s">
        <v>7</v>
      </c>
      <c r="B11" t="s">
        <v>141</v>
      </c>
      <c r="C11">
        <v>70</v>
      </c>
      <c r="D11">
        <v>382</v>
      </c>
      <c r="E11">
        <v>0</v>
      </c>
      <c r="F11">
        <v>0.45</v>
      </c>
      <c r="G11">
        <v>4</v>
      </c>
      <c r="H11">
        <v>246</v>
      </c>
      <c r="I11">
        <v>0</v>
      </c>
      <c r="J11">
        <v>12</v>
      </c>
      <c r="K11">
        <v>246</v>
      </c>
      <c r="L11">
        <v>0</v>
      </c>
      <c r="M11">
        <v>1167</v>
      </c>
      <c r="N11">
        <v>1471</v>
      </c>
      <c r="O11">
        <v>1</v>
      </c>
      <c r="P11">
        <v>0</v>
      </c>
      <c r="Q11">
        <v>0</v>
      </c>
      <c r="R11">
        <v>53</v>
      </c>
      <c r="S11">
        <v>282</v>
      </c>
      <c r="T11">
        <v>2463</v>
      </c>
      <c r="U11">
        <v>994</v>
      </c>
      <c r="V11">
        <v>4042</v>
      </c>
      <c r="W11">
        <v>2672</v>
      </c>
      <c r="X11">
        <v>0</v>
      </c>
      <c r="Y11">
        <v>294</v>
      </c>
      <c r="Z11">
        <v>23</v>
      </c>
      <c r="AA11">
        <v>977</v>
      </c>
      <c r="AB11">
        <v>1320</v>
      </c>
      <c r="AC11">
        <v>50</v>
      </c>
      <c r="AD11">
        <v>550</v>
      </c>
      <c r="AE11">
        <v>588</v>
      </c>
      <c r="AF11">
        <v>1044</v>
      </c>
      <c r="AG11">
        <v>32</v>
      </c>
      <c r="AH11">
        <v>59</v>
      </c>
      <c r="AI11">
        <v>2</v>
      </c>
      <c r="AJ11">
        <v>1423</v>
      </c>
      <c r="AK11">
        <v>686</v>
      </c>
      <c r="AL11">
        <v>48</v>
      </c>
      <c r="AM11">
        <v>1318</v>
      </c>
      <c r="AN11">
        <v>298</v>
      </c>
      <c r="AO11">
        <v>3269</v>
      </c>
      <c r="AP11">
        <v>751</v>
      </c>
      <c r="AQ11">
        <v>18</v>
      </c>
      <c r="AR11">
        <v>0</v>
      </c>
      <c r="AS11">
        <v>1025</v>
      </c>
      <c r="AT11" t="s">
        <v>134</v>
      </c>
      <c r="AU11">
        <v>11026</v>
      </c>
      <c r="AV11">
        <v>71</v>
      </c>
      <c r="AW11">
        <v>42</v>
      </c>
      <c r="AX11">
        <v>772</v>
      </c>
      <c r="AY11">
        <v>199</v>
      </c>
      <c r="AZ11">
        <v>931</v>
      </c>
      <c r="BA11">
        <v>0</v>
      </c>
    </row>
    <row r="12" spans="1:53" x14ac:dyDescent="0.75">
      <c r="A12" t="s">
        <v>8</v>
      </c>
      <c r="B12" t="s">
        <v>142</v>
      </c>
      <c r="C12">
        <v>30</v>
      </c>
      <c r="D12">
        <v>125</v>
      </c>
      <c r="E12">
        <v>4</v>
      </c>
      <c r="F12">
        <v>5</v>
      </c>
      <c r="G12">
        <v>258</v>
      </c>
      <c r="H12" t="s">
        <v>134</v>
      </c>
      <c r="I12">
        <v>279</v>
      </c>
      <c r="J12">
        <v>4</v>
      </c>
      <c r="K12">
        <v>19</v>
      </c>
      <c r="L12">
        <v>74</v>
      </c>
      <c r="M12">
        <v>396</v>
      </c>
      <c r="N12">
        <v>5</v>
      </c>
      <c r="O12">
        <v>51</v>
      </c>
      <c r="P12">
        <v>245</v>
      </c>
      <c r="Q12">
        <v>433</v>
      </c>
      <c r="R12">
        <v>21</v>
      </c>
      <c r="S12">
        <v>40</v>
      </c>
      <c r="T12">
        <v>21</v>
      </c>
      <c r="U12">
        <v>17</v>
      </c>
      <c r="V12">
        <v>15</v>
      </c>
      <c r="W12">
        <v>5</v>
      </c>
      <c r="X12">
        <v>160</v>
      </c>
      <c r="Y12">
        <v>125</v>
      </c>
      <c r="Z12">
        <v>72</v>
      </c>
      <c r="AA12">
        <v>157</v>
      </c>
      <c r="AB12">
        <v>108</v>
      </c>
      <c r="AC12">
        <v>106</v>
      </c>
      <c r="AD12">
        <v>8</v>
      </c>
      <c r="AE12">
        <v>2</v>
      </c>
      <c r="AF12">
        <v>7</v>
      </c>
      <c r="AG12">
        <v>4</v>
      </c>
      <c r="AH12">
        <v>67</v>
      </c>
      <c r="AI12">
        <v>49</v>
      </c>
      <c r="AJ12">
        <v>1</v>
      </c>
      <c r="AK12">
        <v>132</v>
      </c>
      <c r="AL12">
        <v>122</v>
      </c>
      <c r="AM12">
        <v>0</v>
      </c>
      <c r="AN12">
        <v>25</v>
      </c>
      <c r="AO12">
        <v>29</v>
      </c>
      <c r="AP12">
        <v>72</v>
      </c>
      <c r="AQ12" t="s">
        <v>134</v>
      </c>
      <c r="AR12">
        <v>113</v>
      </c>
      <c r="AS12" t="s">
        <v>134</v>
      </c>
      <c r="AT12">
        <v>34</v>
      </c>
      <c r="AU12">
        <v>82</v>
      </c>
      <c r="AV12">
        <v>8</v>
      </c>
      <c r="AW12">
        <v>37</v>
      </c>
      <c r="AX12">
        <v>88</v>
      </c>
      <c r="AY12">
        <v>61</v>
      </c>
      <c r="AZ12">
        <v>0</v>
      </c>
      <c r="BA12">
        <v>35</v>
      </c>
    </row>
    <row r="13" spans="1:53" x14ac:dyDescent="0.75">
      <c r="A13" t="s">
        <v>9</v>
      </c>
      <c r="B13" t="s">
        <v>143</v>
      </c>
      <c r="C13">
        <v>0</v>
      </c>
      <c r="D13">
        <v>0</v>
      </c>
      <c r="E13">
        <v>0</v>
      </c>
      <c r="F13">
        <v>0</v>
      </c>
      <c r="G13">
        <v>0</v>
      </c>
      <c r="H13">
        <v>0</v>
      </c>
      <c r="I13">
        <v>0</v>
      </c>
      <c r="J13">
        <v>0</v>
      </c>
      <c r="K13">
        <v>0</v>
      </c>
      <c r="L13">
        <v>0</v>
      </c>
      <c r="M13">
        <v>902</v>
      </c>
      <c r="N13">
        <v>0</v>
      </c>
      <c r="O13">
        <v>0</v>
      </c>
      <c r="P13">
        <v>0</v>
      </c>
      <c r="Q13">
        <v>0</v>
      </c>
      <c r="R13">
        <v>20</v>
      </c>
      <c r="S13" t="s">
        <v>134</v>
      </c>
      <c r="T13">
        <v>0</v>
      </c>
      <c r="U13">
        <v>0</v>
      </c>
      <c r="V13">
        <v>0</v>
      </c>
      <c r="W13">
        <v>0</v>
      </c>
      <c r="X13">
        <v>0</v>
      </c>
      <c r="Y13">
        <v>0</v>
      </c>
      <c r="Z13">
        <v>0</v>
      </c>
      <c r="AA13">
        <v>0</v>
      </c>
      <c r="AB13">
        <v>0</v>
      </c>
      <c r="AC13">
        <v>0</v>
      </c>
      <c r="AD13">
        <v>0</v>
      </c>
      <c r="AE13">
        <v>0</v>
      </c>
      <c r="AF13">
        <v>0</v>
      </c>
      <c r="AG13">
        <v>287</v>
      </c>
      <c r="AH13">
        <v>0</v>
      </c>
      <c r="AI13">
        <v>0</v>
      </c>
      <c r="AJ13">
        <v>1</v>
      </c>
      <c r="AK13">
        <v>0</v>
      </c>
      <c r="AL13">
        <v>0</v>
      </c>
      <c r="AM13">
        <v>0</v>
      </c>
      <c r="AN13">
        <v>0</v>
      </c>
      <c r="AO13">
        <v>0</v>
      </c>
      <c r="AP13">
        <v>11</v>
      </c>
      <c r="AQ13">
        <v>0</v>
      </c>
      <c r="AR13">
        <v>0</v>
      </c>
      <c r="AS13">
        <v>0</v>
      </c>
      <c r="AT13">
        <v>0</v>
      </c>
      <c r="AU13">
        <v>0</v>
      </c>
      <c r="AV13">
        <v>30</v>
      </c>
      <c r="AW13">
        <v>0</v>
      </c>
      <c r="AX13">
        <v>0</v>
      </c>
      <c r="AY13">
        <v>0</v>
      </c>
      <c r="AZ13">
        <v>0</v>
      </c>
      <c r="BA13">
        <v>0</v>
      </c>
    </row>
    <row r="14" spans="1:53" x14ac:dyDescent="0.75">
      <c r="A14" t="s">
        <v>10</v>
      </c>
      <c r="B14" t="s">
        <v>144</v>
      </c>
      <c r="C14">
        <v>152</v>
      </c>
      <c r="D14">
        <v>128</v>
      </c>
      <c r="E14" t="s">
        <v>134</v>
      </c>
      <c r="F14">
        <v>23</v>
      </c>
      <c r="G14">
        <v>490</v>
      </c>
      <c r="H14">
        <v>17</v>
      </c>
      <c r="I14" t="s">
        <v>134</v>
      </c>
      <c r="J14" t="s">
        <v>134</v>
      </c>
      <c r="K14">
        <v>1069</v>
      </c>
      <c r="L14">
        <v>226</v>
      </c>
      <c r="M14">
        <v>4836</v>
      </c>
      <c r="N14">
        <v>413</v>
      </c>
      <c r="O14">
        <v>144</v>
      </c>
      <c r="P14">
        <v>1634</v>
      </c>
      <c r="Q14">
        <v>560</v>
      </c>
      <c r="R14">
        <v>165</v>
      </c>
      <c r="S14">
        <v>64</v>
      </c>
      <c r="T14">
        <v>298</v>
      </c>
      <c r="U14">
        <v>175</v>
      </c>
      <c r="V14">
        <v>67</v>
      </c>
      <c r="W14">
        <v>15</v>
      </c>
      <c r="X14">
        <v>139</v>
      </c>
      <c r="Y14">
        <v>126</v>
      </c>
      <c r="Z14">
        <v>346</v>
      </c>
      <c r="AA14">
        <v>108</v>
      </c>
      <c r="AB14">
        <v>161</v>
      </c>
      <c r="AC14">
        <v>125</v>
      </c>
      <c r="AD14">
        <v>61</v>
      </c>
      <c r="AE14">
        <v>22</v>
      </c>
      <c r="AF14">
        <v>14</v>
      </c>
      <c r="AG14">
        <v>875</v>
      </c>
      <c r="AH14" t="s">
        <v>134</v>
      </c>
      <c r="AI14">
        <v>300</v>
      </c>
      <c r="AJ14">
        <v>412</v>
      </c>
      <c r="AK14">
        <v>456</v>
      </c>
      <c r="AL14">
        <v>775</v>
      </c>
      <c r="AM14">
        <v>0.19</v>
      </c>
      <c r="AN14">
        <v>250</v>
      </c>
      <c r="AO14">
        <v>36</v>
      </c>
      <c r="AP14">
        <v>119</v>
      </c>
      <c r="AQ14">
        <v>82</v>
      </c>
      <c r="AR14">
        <v>214</v>
      </c>
      <c r="AS14">
        <v>20</v>
      </c>
      <c r="AT14">
        <v>66</v>
      </c>
      <c r="AU14">
        <v>3288</v>
      </c>
      <c r="AV14">
        <v>340</v>
      </c>
      <c r="AW14">
        <v>23</v>
      </c>
      <c r="AX14">
        <v>37</v>
      </c>
      <c r="AY14">
        <v>122</v>
      </c>
      <c r="AZ14">
        <v>29</v>
      </c>
      <c r="BA14">
        <v>23</v>
      </c>
    </row>
    <row r="15" spans="1:53" x14ac:dyDescent="0.75">
      <c r="A15" t="s">
        <v>115</v>
      </c>
      <c r="B15" t="s">
        <v>145</v>
      </c>
      <c r="C15">
        <v>0</v>
      </c>
      <c r="D15">
        <v>0</v>
      </c>
      <c r="E15">
        <v>0</v>
      </c>
      <c r="F15">
        <v>0</v>
      </c>
      <c r="G15">
        <v>0</v>
      </c>
      <c r="H15">
        <v>0</v>
      </c>
      <c r="I15">
        <v>0</v>
      </c>
      <c r="J15">
        <v>0</v>
      </c>
      <c r="K15">
        <v>42</v>
      </c>
      <c r="L15">
        <v>0</v>
      </c>
      <c r="M15">
        <v>85</v>
      </c>
      <c r="N15">
        <v>0</v>
      </c>
      <c r="O15">
        <v>0</v>
      </c>
      <c r="P15">
        <v>0</v>
      </c>
      <c r="Q15">
        <v>0</v>
      </c>
      <c r="R15">
        <v>0</v>
      </c>
      <c r="S15">
        <v>0</v>
      </c>
      <c r="T15">
        <v>0</v>
      </c>
      <c r="U15">
        <v>0</v>
      </c>
      <c r="V15">
        <v>0</v>
      </c>
      <c r="W15">
        <v>0</v>
      </c>
      <c r="X15">
        <v>0</v>
      </c>
      <c r="Y15">
        <v>0</v>
      </c>
      <c r="Z15">
        <v>0</v>
      </c>
      <c r="AA15">
        <v>0</v>
      </c>
      <c r="AB15">
        <v>0</v>
      </c>
      <c r="AC15">
        <v>0</v>
      </c>
      <c r="AD15">
        <v>0</v>
      </c>
      <c r="AE15">
        <v>0</v>
      </c>
      <c r="AF15">
        <v>0</v>
      </c>
      <c r="AG15">
        <v>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291</v>
      </c>
      <c r="D16">
        <v>837</v>
      </c>
      <c r="E16">
        <v>4</v>
      </c>
      <c r="F16">
        <v>28.45</v>
      </c>
      <c r="G16">
        <v>826</v>
      </c>
      <c r="H16">
        <v>375</v>
      </c>
      <c r="I16">
        <v>869</v>
      </c>
      <c r="J16">
        <v>172</v>
      </c>
      <c r="K16">
        <v>1718</v>
      </c>
      <c r="L16">
        <v>524</v>
      </c>
      <c r="M16">
        <v>8594</v>
      </c>
      <c r="N16">
        <v>2015</v>
      </c>
      <c r="O16">
        <v>229</v>
      </c>
      <c r="P16">
        <v>1879</v>
      </c>
      <c r="Q16">
        <v>1206</v>
      </c>
      <c r="R16">
        <v>270</v>
      </c>
      <c r="S16">
        <v>1100</v>
      </c>
      <c r="T16">
        <v>2782</v>
      </c>
      <c r="U16">
        <v>1220</v>
      </c>
      <c r="V16">
        <v>4202</v>
      </c>
      <c r="W16">
        <v>2693</v>
      </c>
      <c r="X16">
        <v>351</v>
      </c>
      <c r="Y16">
        <v>825</v>
      </c>
      <c r="Z16">
        <v>532</v>
      </c>
      <c r="AA16">
        <v>1363</v>
      </c>
      <c r="AB16">
        <v>1653</v>
      </c>
      <c r="AC16">
        <v>281</v>
      </c>
      <c r="AD16">
        <v>673</v>
      </c>
      <c r="AE16">
        <v>1366</v>
      </c>
      <c r="AF16">
        <v>1164</v>
      </c>
      <c r="AG16">
        <v>1351</v>
      </c>
      <c r="AH16">
        <v>240</v>
      </c>
      <c r="AI16">
        <v>351</v>
      </c>
      <c r="AJ16">
        <v>1837</v>
      </c>
      <c r="AK16">
        <v>3502</v>
      </c>
      <c r="AL16">
        <v>1238</v>
      </c>
      <c r="AM16">
        <v>1501.19</v>
      </c>
      <c r="AN16">
        <v>610</v>
      </c>
      <c r="AO16">
        <v>3438</v>
      </c>
      <c r="AP16">
        <v>3326</v>
      </c>
      <c r="AQ16">
        <v>100</v>
      </c>
      <c r="AR16">
        <v>484</v>
      </c>
      <c r="AS16">
        <v>1402</v>
      </c>
      <c r="AT16">
        <v>680</v>
      </c>
      <c r="AU16">
        <v>14446</v>
      </c>
      <c r="AV16">
        <v>516</v>
      </c>
      <c r="AW16">
        <v>214</v>
      </c>
      <c r="AX16">
        <v>6105</v>
      </c>
      <c r="AY16">
        <v>551</v>
      </c>
      <c r="AZ16">
        <v>1037</v>
      </c>
      <c r="BA16">
        <v>369</v>
      </c>
    </row>
    <row r="17" spans="1:53" x14ac:dyDescent="0.75">
      <c r="A17" t="s">
        <v>14</v>
      </c>
      <c r="B17" t="s">
        <v>146</v>
      </c>
      <c r="C17">
        <v>31</v>
      </c>
      <c r="D17">
        <v>71</v>
      </c>
      <c r="E17">
        <v>0</v>
      </c>
      <c r="F17">
        <v>0</v>
      </c>
      <c r="G17">
        <v>24</v>
      </c>
      <c r="H17">
        <v>-0.32</v>
      </c>
      <c r="I17">
        <v>0</v>
      </c>
      <c r="J17">
        <v>-0.21</v>
      </c>
      <c r="K17">
        <v>5</v>
      </c>
      <c r="L17">
        <v>1</v>
      </c>
      <c r="M17">
        <v>-92</v>
      </c>
      <c r="N17">
        <v>-0.32</v>
      </c>
      <c r="O17">
        <v>38</v>
      </c>
      <c r="P17">
        <v>184</v>
      </c>
      <c r="Q17">
        <v>1</v>
      </c>
      <c r="R17">
        <v>15</v>
      </c>
      <c r="S17">
        <v>6</v>
      </c>
      <c r="T17">
        <v>19</v>
      </c>
      <c r="U17">
        <v>38</v>
      </c>
      <c r="V17">
        <v>0</v>
      </c>
      <c r="W17">
        <v>0.42</v>
      </c>
      <c r="X17">
        <v>18</v>
      </c>
      <c r="Y17">
        <v>20</v>
      </c>
      <c r="Z17">
        <v>78</v>
      </c>
      <c r="AA17">
        <v>10</v>
      </c>
      <c r="AB17">
        <v>28</v>
      </c>
      <c r="AC17">
        <v>-1</v>
      </c>
      <c r="AD17">
        <v>0</v>
      </c>
      <c r="AE17">
        <v>24</v>
      </c>
      <c r="AF17">
        <v>0</v>
      </c>
      <c r="AG17">
        <v>-11</v>
      </c>
      <c r="AH17">
        <v>4</v>
      </c>
      <c r="AI17">
        <v>52</v>
      </c>
      <c r="AJ17">
        <v>-1</v>
      </c>
      <c r="AK17">
        <v>88</v>
      </c>
      <c r="AL17">
        <v>13</v>
      </c>
      <c r="AM17">
        <v>3</v>
      </c>
      <c r="AN17">
        <v>1</v>
      </c>
      <c r="AO17">
        <v>3</v>
      </c>
      <c r="AP17">
        <v>1</v>
      </c>
      <c r="AQ17">
        <v>0</v>
      </c>
      <c r="AR17">
        <v>3</v>
      </c>
      <c r="AS17">
        <v>0</v>
      </c>
      <c r="AT17">
        <v>0.02</v>
      </c>
      <c r="AU17">
        <v>3</v>
      </c>
      <c r="AV17">
        <v>18</v>
      </c>
      <c r="AW17">
        <v>0.13</v>
      </c>
      <c r="AX17">
        <v>7</v>
      </c>
      <c r="AY17">
        <v>10</v>
      </c>
      <c r="AZ17">
        <v>9</v>
      </c>
      <c r="BA17">
        <v>0</v>
      </c>
    </row>
    <row r="18" spans="1:53" x14ac:dyDescent="0.75">
      <c r="A18" t="s">
        <v>147</v>
      </c>
      <c r="B18" t="s">
        <v>131</v>
      </c>
      <c r="C18">
        <v>2454</v>
      </c>
      <c r="D18">
        <v>18674</v>
      </c>
      <c r="E18">
        <v>13</v>
      </c>
      <c r="F18">
        <v>302.45</v>
      </c>
      <c r="G18">
        <v>7081</v>
      </c>
      <c r="H18">
        <v>3262.68</v>
      </c>
      <c r="I18">
        <v>11440</v>
      </c>
      <c r="J18">
        <v>522.79</v>
      </c>
      <c r="K18">
        <v>8796</v>
      </c>
      <c r="L18">
        <v>4123</v>
      </c>
      <c r="M18">
        <v>17189</v>
      </c>
      <c r="N18">
        <v>4762.68</v>
      </c>
      <c r="O18">
        <v>3953</v>
      </c>
      <c r="P18">
        <v>20045</v>
      </c>
      <c r="Q18">
        <v>10148</v>
      </c>
      <c r="R18">
        <v>869</v>
      </c>
      <c r="S18">
        <v>1598</v>
      </c>
      <c r="T18">
        <v>14481</v>
      </c>
      <c r="U18">
        <v>7358</v>
      </c>
      <c r="V18">
        <v>6106</v>
      </c>
      <c r="W18">
        <v>4686.42</v>
      </c>
      <c r="X18">
        <v>7926</v>
      </c>
      <c r="Y18">
        <v>1105</v>
      </c>
      <c r="Z18">
        <v>2058</v>
      </c>
      <c r="AA18">
        <v>9974</v>
      </c>
      <c r="AB18">
        <v>4407</v>
      </c>
      <c r="AC18">
        <v>5159</v>
      </c>
      <c r="AD18">
        <v>4274</v>
      </c>
      <c r="AE18">
        <v>2398.4</v>
      </c>
      <c r="AF18">
        <v>2943</v>
      </c>
      <c r="AG18">
        <v>3129.2200000000003</v>
      </c>
      <c r="AH18">
        <v>797</v>
      </c>
      <c r="AI18">
        <v>4587</v>
      </c>
      <c r="AJ18">
        <v>2847</v>
      </c>
      <c r="AK18">
        <v>10823</v>
      </c>
      <c r="AL18">
        <v>10151</v>
      </c>
      <c r="AM18">
        <v>3740.19</v>
      </c>
      <c r="AN18">
        <v>11059</v>
      </c>
      <c r="AO18">
        <v>7234</v>
      </c>
      <c r="AP18">
        <v>5497</v>
      </c>
      <c r="AQ18">
        <v>782</v>
      </c>
      <c r="AR18">
        <v>7191</v>
      </c>
      <c r="AS18">
        <v>1678</v>
      </c>
      <c r="AT18">
        <v>4759.0200000000004</v>
      </c>
      <c r="AU18">
        <v>42263</v>
      </c>
      <c r="AV18">
        <v>3095</v>
      </c>
      <c r="AW18">
        <v>214.23</v>
      </c>
      <c r="AX18">
        <v>8736</v>
      </c>
      <c r="AY18">
        <v>5065</v>
      </c>
      <c r="AZ18">
        <v>3571</v>
      </c>
      <c r="BA18">
        <v>4413</v>
      </c>
    </row>
    <row r="19" spans="1:53" x14ac:dyDescent="0.75">
      <c r="A19" t="s">
        <v>148</v>
      </c>
      <c r="B19" t="s">
        <v>131</v>
      </c>
      <c r="C19">
        <v>4.0766408479409044E-4</v>
      </c>
      <c r="D19">
        <v>3.6547350317102101E-3</v>
      </c>
      <c r="E19">
        <v>0.23529411764705888</v>
      </c>
      <c r="F19">
        <v>1.490066225165565E-3</v>
      </c>
      <c r="G19">
        <v>1.2728832951945046E-2</v>
      </c>
      <c r="H19">
        <v>4.0441176470595863E-4</v>
      </c>
      <c r="I19">
        <v>8.7404947120006682E-5</v>
      </c>
      <c r="J19">
        <v>2.3091603053435605E-3</v>
      </c>
      <c r="K19">
        <v>2.2732439190720211E-4</v>
      </c>
      <c r="L19">
        <v>2.4248302618812279E-4</v>
      </c>
      <c r="M19">
        <v>8.7341329917323129E-4</v>
      </c>
      <c r="N19">
        <v>4.8688352570824822E-4</v>
      </c>
      <c r="O19">
        <v>2.5303643724705616E-4</v>
      </c>
      <c r="P19">
        <v>8.4737314325589175E-4</v>
      </c>
      <c r="Q19">
        <v>8.1462348499901083E-3</v>
      </c>
      <c r="R19">
        <v>1.1520737327188613E-3</v>
      </c>
      <c r="S19">
        <v>3.1191515907673661E-3</v>
      </c>
      <c r="T19">
        <v>3.4516084495372912E-4</v>
      </c>
      <c r="U19">
        <v>1.3588802826469681E-4</v>
      </c>
      <c r="V19">
        <v>3.2743942370661028E-4</v>
      </c>
      <c r="W19">
        <v>8.9628681178011149E-5</v>
      </c>
      <c r="X19">
        <v>1.261511290525652E-4</v>
      </c>
      <c r="Y19">
        <v>9.0579710144922387E-4</v>
      </c>
      <c r="Z19">
        <v>2.6433915211970138E-2</v>
      </c>
      <c r="AA19">
        <v>6.2550443906375097E-3</v>
      </c>
      <c r="AB19">
        <v>6.8027210884358258E-4</v>
      </c>
      <c r="AC19">
        <v>1.9379844961242565E-4</v>
      </c>
      <c r="AD19">
        <v>2.3391812865491968E-4</v>
      </c>
      <c r="AE19">
        <v>6.6666666666659324E-4</v>
      </c>
      <c r="AF19">
        <v>1.0183299389001643E-3</v>
      </c>
      <c r="AG19">
        <v>7.0310003196016879E-5</v>
      </c>
      <c r="AH19">
        <v>1.2531328320801727E-3</v>
      </c>
      <c r="AI19">
        <v>4.1593695271453512E-3</v>
      </c>
      <c r="AJ19">
        <v>5.9357541899441868E-3</v>
      </c>
      <c r="AK19">
        <v>3.0583873957368279E-3</v>
      </c>
      <c r="AL19">
        <v>0</v>
      </c>
      <c r="AM19">
        <v>8.0145544308463101E-4</v>
      </c>
      <c r="AN19">
        <v>4.5008551624808879E-3</v>
      </c>
      <c r="AO19">
        <v>0</v>
      </c>
      <c r="AP19">
        <v>0</v>
      </c>
      <c r="AQ19">
        <v>2.5510204081632404E-3</v>
      </c>
      <c r="AR19">
        <v>4.3296089385473913E-3</v>
      </c>
      <c r="AS19">
        <v>1.1904761904761862E-3</v>
      </c>
      <c r="AT19">
        <v>5.7100591715977256E-3</v>
      </c>
      <c r="AU19">
        <v>4.7320477936874106E-5</v>
      </c>
      <c r="AV19">
        <v>0</v>
      </c>
      <c r="AW19">
        <v>1.0747663551400333E-3</v>
      </c>
      <c r="AX19">
        <v>1.144557628476317E-4</v>
      </c>
      <c r="AY19">
        <v>5.9194948697716132E-4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4176</v>
      </c>
      <c r="D22">
        <v>10635</v>
      </c>
      <c r="E22">
        <v>688</v>
      </c>
      <c r="F22">
        <v>764</v>
      </c>
      <c r="G22">
        <v>9962</v>
      </c>
      <c r="H22">
        <v>2554</v>
      </c>
      <c r="I22">
        <v>6404</v>
      </c>
      <c r="J22">
        <v>523</v>
      </c>
      <c r="K22">
        <v>5817</v>
      </c>
      <c r="L22">
        <v>3608</v>
      </c>
      <c r="M22">
        <v>18111</v>
      </c>
      <c r="N22">
        <v>4440</v>
      </c>
      <c r="O22">
        <v>2010</v>
      </c>
      <c r="P22">
        <v>18917</v>
      </c>
      <c r="Q22">
        <v>10523</v>
      </c>
      <c r="R22">
        <v>764</v>
      </c>
      <c r="S22">
        <v>1949</v>
      </c>
      <c r="T22">
        <v>9984</v>
      </c>
      <c r="U22">
        <v>7446</v>
      </c>
      <c r="V22">
        <v>4367</v>
      </c>
      <c r="W22">
        <v>3008</v>
      </c>
      <c r="X22">
        <v>7747</v>
      </c>
      <c r="Y22">
        <v>805</v>
      </c>
      <c r="Z22">
        <v>3771</v>
      </c>
      <c r="AA22">
        <v>7473</v>
      </c>
      <c r="AB22">
        <v>5115</v>
      </c>
      <c r="AC22">
        <v>3645</v>
      </c>
      <c r="AD22">
        <v>5505</v>
      </c>
      <c r="AE22">
        <v>1206</v>
      </c>
      <c r="AF22">
        <v>2614</v>
      </c>
      <c r="AG22">
        <v>2727</v>
      </c>
      <c r="AH22">
        <v>836</v>
      </c>
      <c r="AI22">
        <v>4903</v>
      </c>
      <c r="AJ22">
        <v>2476</v>
      </c>
      <c r="AK22">
        <v>10323</v>
      </c>
      <c r="AL22">
        <v>10045</v>
      </c>
      <c r="AM22">
        <v>2606</v>
      </c>
      <c r="AN22">
        <v>11594</v>
      </c>
      <c r="AO22">
        <v>5193</v>
      </c>
      <c r="AP22">
        <v>4536</v>
      </c>
      <c r="AQ22">
        <v>533</v>
      </c>
      <c r="AR22">
        <v>6155</v>
      </c>
      <c r="AS22">
        <v>1057</v>
      </c>
      <c r="AT22">
        <v>7178</v>
      </c>
      <c r="AU22">
        <v>35755</v>
      </c>
      <c r="AV22">
        <v>2651</v>
      </c>
      <c r="AW22">
        <v>399</v>
      </c>
      <c r="AX22">
        <v>7156</v>
      </c>
      <c r="AY22">
        <v>5291</v>
      </c>
      <c r="AZ22">
        <v>1397</v>
      </c>
      <c r="BA22">
        <v>5272</v>
      </c>
    </row>
    <row r="23" spans="1:53" x14ac:dyDescent="0.75">
      <c r="A23" t="s">
        <v>150</v>
      </c>
      <c r="B23" t="s">
        <v>151</v>
      </c>
      <c r="C23">
        <v>152.69999999999999</v>
      </c>
      <c r="D23">
        <v>123.80000000000001</v>
      </c>
      <c r="E23">
        <v>171.29999999999998</v>
      </c>
      <c r="F23">
        <v>137.89999999999998</v>
      </c>
      <c r="G23">
        <v>106</v>
      </c>
      <c r="H23">
        <v>114.1</v>
      </c>
      <c r="I23">
        <v>117.10000000000001</v>
      </c>
      <c r="J23">
        <v>222.8</v>
      </c>
      <c r="K23">
        <v>122</v>
      </c>
      <c r="L23">
        <v>93.9</v>
      </c>
      <c r="M23">
        <v>230.2</v>
      </c>
      <c r="N23">
        <v>121.89999999999999</v>
      </c>
      <c r="O23">
        <v>251.29999999999998</v>
      </c>
      <c r="P23">
        <v>125</v>
      </c>
      <c r="Q23">
        <v>113.4</v>
      </c>
      <c r="R23">
        <v>354.3</v>
      </c>
      <c r="S23">
        <v>94.3</v>
      </c>
      <c r="T23">
        <v>123.10000000000001</v>
      </c>
      <c r="U23">
        <v>115.9</v>
      </c>
      <c r="V23">
        <v>88.4</v>
      </c>
      <c r="W23">
        <v>113.10000000000001</v>
      </c>
      <c r="X23">
        <v>81.599999999999994</v>
      </c>
      <c r="Y23">
        <v>203.9</v>
      </c>
      <c r="Z23">
        <v>241</v>
      </c>
      <c r="AA23">
        <v>134.80000000000001</v>
      </c>
      <c r="AB23">
        <v>116.4</v>
      </c>
      <c r="AC23">
        <v>111.19999999999999</v>
      </c>
      <c r="AD23">
        <v>104.1</v>
      </c>
      <c r="AE23">
        <v>104.5</v>
      </c>
      <c r="AF23">
        <v>89.1</v>
      </c>
      <c r="AG23">
        <v>102.6</v>
      </c>
      <c r="AH23">
        <v>209.1</v>
      </c>
      <c r="AI23">
        <v>163.1</v>
      </c>
      <c r="AJ23">
        <v>90.600000000000009</v>
      </c>
      <c r="AK23">
        <v>188.79999999999998</v>
      </c>
      <c r="AL23">
        <v>120.60000000000001</v>
      </c>
      <c r="AM23">
        <v>77.099999999999994</v>
      </c>
      <c r="AN23">
        <v>113.4</v>
      </c>
      <c r="AO23">
        <v>85.9</v>
      </c>
      <c r="AP23">
        <v>115</v>
      </c>
      <c r="AQ23">
        <v>252.8</v>
      </c>
      <c r="AR23">
        <v>112</v>
      </c>
      <c r="AS23">
        <v>111.6</v>
      </c>
      <c r="AT23">
        <v>112.8</v>
      </c>
      <c r="AU23">
        <v>98.5</v>
      </c>
      <c r="AV23">
        <v>85.600000000000009</v>
      </c>
      <c r="AW23">
        <v>202.39999999999998</v>
      </c>
      <c r="AX23">
        <v>105.3</v>
      </c>
      <c r="AY23">
        <v>121.30000000000001</v>
      </c>
      <c r="AZ23">
        <v>95.7</v>
      </c>
      <c r="BA23">
        <v>104.2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C362-404B-4963-B0E1-00CF3B321998}">
  <dimension ref="A1:BA23"/>
  <sheetViews>
    <sheetView workbookViewId="0">
      <selection activeCell="J16" sqref="J16"/>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3309</v>
      </c>
      <c r="D2">
        <v>17162</v>
      </c>
      <c r="E2">
        <v>36</v>
      </c>
      <c r="F2">
        <v>486</v>
      </c>
      <c r="G2">
        <v>7687</v>
      </c>
      <c r="H2">
        <v>2830</v>
      </c>
      <c r="I2">
        <v>10943</v>
      </c>
      <c r="J2">
        <v>420</v>
      </c>
      <c r="K2">
        <v>10448</v>
      </c>
      <c r="L2">
        <v>4385</v>
      </c>
      <c r="M2">
        <v>20626</v>
      </c>
      <c r="N2">
        <v>4649</v>
      </c>
      <c r="O2">
        <v>3467</v>
      </c>
      <c r="P2">
        <v>21803</v>
      </c>
      <c r="Q2">
        <v>10979</v>
      </c>
      <c r="R2">
        <v>962</v>
      </c>
      <c r="S2">
        <v>1222</v>
      </c>
      <c r="T2">
        <v>15425</v>
      </c>
      <c r="U2">
        <v>6975</v>
      </c>
      <c r="V2">
        <v>6240</v>
      </c>
      <c r="W2">
        <v>4722</v>
      </c>
      <c r="X2">
        <v>8039</v>
      </c>
      <c r="Y2">
        <v>1132</v>
      </c>
      <c r="Z2">
        <v>1884</v>
      </c>
      <c r="AA2">
        <v>10035</v>
      </c>
      <c r="AB2">
        <v>3648</v>
      </c>
      <c r="AC2">
        <v>5615</v>
      </c>
      <c r="AD2">
        <v>5202</v>
      </c>
      <c r="AE2">
        <v>2094</v>
      </c>
      <c r="AF2">
        <v>2709</v>
      </c>
      <c r="AG2">
        <v>4025</v>
      </c>
      <c r="AH2">
        <v>1066</v>
      </c>
      <c r="AI2">
        <v>5048</v>
      </c>
      <c r="AJ2">
        <v>3088</v>
      </c>
      <c r="AK2">
        <v>10447</v>
      </c>
      <c r="AL2">
        <v>10190</v>
      </c>
      <c r="AM2">
        <v>3393.22</v>
      </c>
      <c r="AN2">
        <v>10130</v>
      </c>
      <c r="AO2">
        <v>7436</v>
      </c>
      <c r="AP2">
        <v>4595</v>
      </c>
      <c r="AQ2">
        <v>949</v>
      </c>
      <c r="AR2">
        <v>7267</v>
      </c>
      <c r="AS2">
        <v>1580</v>
      </c>
      <c r="AT2">
        <v>4829</v>
      </c>
      <c r="AU2">
        <v>48036</v>
      </c>
      <c r="AV2">
        <v>3537</v>
      </c>
      <c r="AW2">
        <v>203</v>
      </c>
      <c r="AX2">
        <v>7287</v>
      </c>
      <c r="AY2">
        <v>4442</v>
      </c>
      <c r="AZ2">
        <v>3254</v>
      </c>
      <c r="BA2">
        <v>4396</v>
      </c>
    </row>
    <row r="3" spans="1:53" x14ac:dyDescent="0.75">
      <c r="A3" t="s">
        <v>1</v>
      </c>
      <c r="B3" t="s">
        <v>132</v>
      </c>
      <c r="C3">
        <v>168</v>
      </c>
      <c r="D3">
        <v>577</v>
      </c>
      <c r="E3">
        <v>0</v>
      </c>
      <c r="F3">
        <v>-2</v>
      </c>
      <c r="G3">
        <v>208</v>
      </c>
      <c r="H3">
        <v>2093</v>
      </c>
      <c r="I3">
        <v>1914</v>
      </c>
      <c r="J3">
        <v>49</v>
      </c>
      <c r="K3">
        <v>786</v>
      </c>
      <c r="L3">
        <v>1294</v>
      </c>
      <c r="M3">
        <v>15</v>
      </c>
      <c r="N3">
        <v>1355</v>
      </c>
      <c r="O3">
        <v>0</v>
      </c>
      <c r="P3">
        <v>287</v>
      </c>
      <c r="Q3">
        <v>1050</v>
      </c>
      <c r="R3">
        <v>0</v>
      </c>
      <c r="S3">
        <v>0</v>
      </c>
      <c r="T3">
        <v>1904</v>
      </c>
      <c r="U3">
        <v>2293</v>
      </c>
      <c r="V3">
        <v>1047</v>
      </c>
      <c r="W3">
        <v>547</v>
      </c>
      <c r="X3">
        <v>159</v>
      </c>
      <c r="Y3">
        <v>2</v>
      </c>
      <c r="Z3">
        <v>0</v>
      </c>
      <c r="AA3">
        <v>2582</v>
      </c>
      <c r="AB3">
        <v>501</v>
      </c>
      <c r="AC3">
        <v>118</v>
      </c>
      <c r="AD3">
        <v>2822</v>
      </c>
      <c r="AE3">
        <v>946</v>
      </c>
      <c r="AF3">
        <v>1305</v>
      </c>
      <c r="AG3">
        <v>165</v>
      </c>
      <c r="AH3">
        <v>0</v>
      </c>
      <c r="AI3">
        <v>0</v>
      </c>
      <c r="AJ3">
        <v>584</v>
      </c>
      <c r="AK3">
        <v>0</v>
      </c>
      <c r="AL3">
        <v>515</v>
      </c>
      <c r="AM3">
        <v>1720</v>
      </c>
      <c r="AN3">
        <v>2389</v>
      </c>
      <c r="AO3">
        <v>704</v>
      </c>
      <c r="AP3">
        <v>0</v>
      </c>
      <c r="AQ3">
        <v>0</v>
      </c>
      <c r="AR3">
        <v>1304</v>
      </c>
      <c r="AS3">
        <v>32</v>
      </c>
      <c r="AT3">
        <v>1140</v>
      </c>
      <c r="AU3">
        <v>5663</v>
      </c>
      <c r="AV3">
        <v>1892</v>
      </c>
      <c r="AW3">
        <v>0</v>
      </c>
      <c r="AX3">
        <v>384</v>
      </c>
      <c r="AY3">
        <v>1465</v>
      </c>
      <c r="AZ3">
        <v>2035</v>
      </c>
      <c r="BA3">
        <v>2978</v>
      </c>
    </row>
    <row r="4" spans="1:53" x14ac:dyDescent="0.75">
      <c r="A4" t="s">
        <v>2</v>
      </c>
      <c r="B4" t="s">
        <v>133</v>
      </c>
      <c r="C4">
        <v>3</v>
      </c>
      <c r="D4" t="s">
        <v>134</v>
      </c>
      <c r="E4" t="s">
        <v>134</v>
      </c>
      <c r="F4">
        <v>1</v>
      </c>
      <c r="G4">
        <v>11</v>
      </c>
      <c r="H4">
        <v>14</v>
      </c>
      <c r="I4" t="s">
        <v>134</v>
      </c>
      <c r="J4">
        <v>86</v>
      </c>
      <c r="K4">
        <v>5</v>
      </c>
      <c r="L4">
        <v>2</v>
      </c>
      <c r="M4" t="s">
        <v>134</v>
      </c>
      <c r="N4" t="s">
        <v>134</v>
      </c>
      <c r="O4">
        <v>7</v>
      </c>
      <c r="P4">
        <v>8</v>
      </c>
      <c r="Q4">
        <v>13</v>
      </c>
      <c r="R4">
        <v>651</v>
      </c>
      <c r="S4">
        <v>0</v>
      </c>
      <c r="T4">
        <v>1</v>
      </c>
      <c r="U4">
        <v>5</v>
      </c>
      <c r="V4" t="s">
        <v>134</v>
      </c>
      <c r="W4">
        <v>6</v>
      </c>
      <c r="X4" t="s">
        <v>134</v>
      </c>
      <c r="Y4">
        <v>2</v>
      </c>
      <c r="Z4">
        <v>4</v>
      </c>
      <c r="AA4">
        <v>8</v>
      </c>
      <c r="AB4" t="s">
        <v>134</v>
      </c>
      <c r="AC4">
        <v>1</v>
      </c>
      <c r="AD4">
        <v>8</v>
      </c>
      <c r="AE4" t="s">
        <v>134</v>
      </c>
      <c r="AF4" t="s">
        <v>134</v>
      </c>
      <c r="AG4">
        <v>1</v>
      </c>
      <c r="AH4" t="s">
        <v>134</v>
      </c>
      <c r="AI4">
        <v>12</v>
      </c>
      <c r="AJ4" t="s">
        <v>134</v>
      </c>
      <c r="AK4">
        <v>12</v>
      </c>
      <c r="AL4">
        <v>3</v>
      </c>
      <c r="AM4" t="s">
        <v>134</v>
      </c>
      <c r="AN4">
        <v>8</v>
      </c>
      <c r="AO4">
        <v>2</v>
      </c>
      <c r="AP4" t="s">
        <v>134</v>
      </c>
      <c r="AQ4" t="s">
        <v>134</v>
      </c>
      <c r="AR4">
        <v>8</v>
      </c>
      <c r="AS4" t="s">
        <v>134</v>
      </c>
      <c r="AT4">
        <v>7</v>
      </c>
      <c r="AU4">
        <v>13</v>
      </c>
      <c r="AV4">
        <v>3</v>
      </c>
      <c r="AW4" t="s">
        <v>134</v>
      </c>
      <c r="AX4" t="s">
        <v>134</v>
      </c>
      <c r="AY4" t="s">
        <v>134</v>
      </c>
      <c r="AZ4">
        <v>5</v>
      </c>
      <c r="BA4">
        <v>2</v>
      </c>
    </row>
    <row r="5" spans="1:53" x14ac:dyDescent="0.75">
      <c r="A5" t="s">
        <v>3</v>
      </c>
      <c r="B5" t="s">
        <v>135</v>
      </c>
      <c r="C5">
        <v>0</v>
      </c>
      <c r="D5">
        <v>0</v>
      </c>
      <c r="E5">
        <v>0</v>
      </c>
      <c r="F5">
        <v>0</v>
      </c>
      <c r="G5">
        <v>0</v>
      </c>
      <c r="H5">
        <v>0</v>
      </c>
      <c r="I5">
        <v>0</v>
      </c>
      <c r="J5">
        <v>0</v>
      </c>
      <c r="K5">
        <v>0</v>
      </c>
      <c r="L5">
        <v>0</v>
      </c>
      <c r="M5">
        <v>0</v>
      </c>
      <c r="N5">
        <v>0</v>
      </c>
      <c r="O5">
        <v>0</v>
      </c>
      <c r="P5">
        <v>1</v>
      </c>
      <c r="Q5">
        <v>0</v>
      </c>
      <c r="R5">
        <v>0</v>
      </c>
      <c r="S5">
        <v>0</v>
      </c>
      <c r="T5">
        <v>0</v>
      </c>
      <c r="U5">
        <v>0</v>
      </c>
      <c r="V5">
        <v>0</v>
      </c>
      <c r="W5">
        <v>0</v>
      </c>
      <c r="X5">
        <v>0</v>
      </c>
      <c r="Y5">
        <v>0</v>
      </c>
      <c r="Z5">
        <v>0</v>
      </c>
      <c r="AA5">
        <v>150</v>
      </c>
      <c r="AB5">
        <v>0</v>
      </c>
      <c r="AC5">
        <v>0</v>
      </c>
      <c r="AD5">
        <v>0</v>
      </c>
      <c r="AE5">
        <v>2</v>
      </c>
      <c r="AF5">
        <v>0</v>
      </c>
      <c r="AG5">
        <v>0</v>
      </c>
      <c r="AH5">
        <v>0</v>
      </c>
      <c r="AI5">
        <v>0</v>
      </c>
      <c r="AJ5">
        <v>0</v>
      </c>
      <c r="AK5">
        <v>0</v>
      </c>
      <c r="AL5">
        <v>0</v>
      </c>
      <c r="AM5">
        <v>0</v>
      </c>
      <c r="AN5">
        <v>0</v>
      </c>
      <c r="AO5">
        <v>0</v>
      </c>
      <c r="AP5">
        <v>0</v>
      </c>
      <c r="AQ5">
        <v>0</v>
      </c>
      <c r="AR5">
        <v>0</v>
      </c>
      <c r="AS5">
        <v>0</v>
      </c>
      <c r="AT5">
        <v>0</v>
      </c>
      <c r="AU5">
        <v>4</v>
      </c>
      <c r="AV5">
        <v>0</v>
      </c>
      <c r="AW5">
        <v>0</v>
      </c>
      <c r="AX5">
        <v>0</v>
      </c>
      <c r="AY5">
        <v>0</v>
      </c>
      <c r="AZ5">
        <v>0</v>
      </c>
      <c r="BA5">
        <v>0</v>
      </c>
    </row>
    <row r="6" spans="1:53" x14ac:dyDescent="0.75">
      <c r="A6" t="s">
        <v>4</v>
      </c>
      <c r="B6" t="s">
        <v>136</v>
      </c>
      <c r="C6">
        <v>1543</v>
      </c>
      <c r="D6">
        <v>9767</v>
      </c>
      <c r="E6" t="s">
        <v>134</v>
      </c>
      <c r="F6">
        <v>433</v>
      </c>
      <c r="G6">
        <v>3845</v>
      </c>
      <c r="H6">
        <v>426</v>
      </c>
      <c r="I6">
        <v>4240</v>
      </c>
      <c r="J6">
        <v>165</v>
      </c>
      <c r="K6">
        <v>5657</v>
      </c>
      <c r="L6">
        <v>1786</v>
      </c>
      <c r="M6">
        <v>8601</v>
      </c>
      <c r="N6">
        <v>1057</v>
      </c>
      <c r="O6">
        <v>2208</v>
      </c>
      <c r="P6">
        <v>17570</v>
      </c>
      <c r="Q6">
        <v>4554</v>
      </c>
      <c r="R6">
        <v>0</v>
      </c>
      <c r="S6">
        <v>305</v>
      </c>
      <c r="T6">
        <v>2967</v>
      </c>
      <c r="U6">
        <v>3398</v>
      </c>
      <c r="V6">
        <v>485</v>
      </c>
      <c r="W6">
        <v>387</v>
      </c>
      <c r="X6">
        <v>5859</v>
      </c>
      <c r="Y6">
        <v>295</v>
      </c>
      <c r="Z6">
        <v>1166</v>
      </c>
      <c r="AA6">
        <v>3366</v>
      </c>
      <c r="AB6">
        <v>842</v>
      </c>
      <c r="AC6">
        <v>4094</v>
      </c>
      <c r="AD6">
        <v>712</v>
      </c>
      <c r="AE6">
        <v>92</v>
      </c>
      <c r="AF6">
        <v>102</v>
      </c>
      <c r="AG6">
        <v>2205</v>
      </c>
      <c r="AH6">
        <v>724</v>
      </c>
      <c r="AI6">
        <v>2664</v>
      </c>
      <c r="AJ6">
        <v>739</v>
      </c>
      <c r="AK6">
        <v>4705</v>
      </c>
      <c r="AL6">
        <v>4449</v>
      </c>
      <c r="AM6">
        <v>186</v>
      </c>
      <c r="AN6">
        <v>5351</v>
      </c>
      <c r="AO6">
        <v>3179</v>
      </c>
      <c r="AP6">
        <v>1961</v>
      </c>
      <c r="AQ6">
        <v>809</v>
      </c>
      <c r="AR6">
        <v>2246</v>
      </c>
      <c r="AS6">
        <v>129</v>
      </c>
      <c r="AT6">
        <v>1029</v>
      </c>
      <c r="AU6">
        <v>24507</v>
      </c>
      <c r="AV6">
        <v>1007</v>
      </c>
      <c r="AW6">
        <v>0.02</v>
      </c>
      <c r="AX6">
        <v>1389</v>
      </c>
      <c r="AY6">
        <v>1698</v>
      </c>
      <c r="AZ6">
        <v>427</v>
      </c>
      <c r="BA6">
        <v>1041</v>
      </c>
    </row>
    <row r="7" spans="1:53" x14ac:dyDescent="0.75">
      <c r="A7" t="s">
        <v>5</v>
      </c>
      <c r="B7" t="s">
        <v>137</v>
      </c>
      <c r="C7">
        <v>0</v>
      </c>
      <c r="D7" t="s">
        <v>134</v>
      </c>
      <c r="E7">
        <v>0</v>
      </c>
      <c r="F7">
        <v>16</v>
      </c>
      <c r="G7">
        <v>0</v>
      </c>
      <c r="H7">
        <v>5</v>
      </c>
      <c r="I7">
        <v>0</v>
      </c>
      <c r="J7">
        <v>0</v>
      </c>
      <c r="K7">
        <v>0</v>
      </c>
      <c r="L7">
        <v>0</v>
      </c>
      <c r="M7">
        <v>83</v>
      </c>
      <c r="N7">
        <v>0</v>
      </c>
      <c r="O7">
        <v>0</v>
      </c>
      <c r="P7">
        <v>0.01</v>
      </c>
      <c r="Q7">
        <v>0</v>
      </c>
      <c r="R7">
        <v>0</v>
      </c>
      <c r="S7">
        <v>0</v>
      </c>
      <c r="T7">
        <v>9</v>
      </c>
      <c r="U7" t="s">
        <v>134</v>
      </c>
      <c r="V7">
        <v>0</v>
      </c>
      <c r="W7">
        <v>0</v>
      </c>
      <c r="X7">
        <v>95</v>
      </c>
      <c r="Y7">
        <v>0</v>
      </c>
      <c r="Z7">
        <v>0</v>
      </c>
      <c r="AA7">
        <v>67</v>
      </c>
      <c r="AB7">
        <v>0</v>
      </c>
      <c r="AC7">
        <v>0</v>
      </c>
      <c r="AD7">
        <v>0</v>
      </c>
      <c r="AE7">
        <v>7.0000000000000007E-2</v>
      </c>
      <c r="AF7">
        <v>0</v>
      </c>
      <c r="AG7">
        <v>0</v>
      </c>
      <c r="AH7">
        <v>0</v>
      </c>
      <c r="AI7">
        <v>13</v>
      </c>
      <c r="AJ7">
        <v>0</v>
      </c>
      <c r="AK7">
        <v>0</v>
      </c>
      <c r="AL7">
        <v>0</v>
      </c>
      <c r="AM7">
        <v>3</v>
      </c>
      <c r="AN7">
        <v>35</v>
      </c>
      <c r="AO7">
        <v>0</v>
      </c>
      <c r="AP7">
        <v>0</v>
      </c>
      <c r="AQ7">
        <v>0</v>
      </c>
      <c r="AR7">
        <v>0</v>
      </c>
      <c r="AS7">
        <v>0</v>
      </c>
      <c r="AT7">
        <v>1</v>
      </c>
      <c r="AU7">
        <v>214</v>
      </c>
      <c r="AV7">
        <v>0.02</v>
      </c>
      <c r="AW7">
        <v>0</v>
      </c>
      <c r="AX7">
        <v>22</v>
      </c>
      <c r="AY7">
        <v>0</v>
      </c>
      <c r="AZ7">
        <v>14</v>
      </c>
      <c r="BA7">
        <v>0</v>
      </c>
    </row>
    <row r="8" spans="1:53" x14ac:dyDescent="0.75">
      <c r="A8" t="s">
        <v>12</v>
      </c>
      <c r="B8" t="s">
        <v>131</v>
      </c>
      <c r="C8">
        <v>1714</v>
      </c>
      <c r="D8">
        <v>10344</v>
      </c>
      <c r="E8">
        <v>0</v>
      </c>
      <c r="F8">
        <v>448</v>
      </c>
      <c r="G8">
        <v>4064</v>
      </c>
      <c r="H8">
        <v>2538</v>
      </c>
      <c r="I8">
        <v>6154</v>
      </c>
      <c r="J8">
        <v>300</v>
      </c>
      <c r="K8">
        <v>6448</v>
      </c>
      <c r="L8">
        <v>3082</v>
      </c>
      <c r="M8">
        <v>8699</v>
      </c>
      <c r="N8">
        <v>2412</v>
      </c>
      <c r="O8">
        <v>2215</v>
      </c>
      <c r="P8">
        <v>17866.009999999998</v>
      </c>
      <c r="Q8">
        <v>5617</v>
      </c>
      <c r="R8">
        <v>651</v>
      </c>
      <c r="S8">
        <v>305</v>
      </c>
      <c r="T8">
        <v>4881</v>
      </c>
      <c r="U8">
        <v>5696</v>
      </c>
      <c r="V8">
        <v>1532</v>
      </c>
      <c r="W8">
        <v>940</v>
      </c>
      <c r="X8">
        <v>6113</v>
      </c>
      <c r="Y8">
        <v>299</v>
      </c>
      <c r="Z8">
        <v>1170</v>
      </c>
      <c r="AA8">
        <v>6173</v>
      </c>
      <c r="AB8">
        <v>1343</v>
      </c>
      <c r="AC8">
        <v>4213</v>
      </c>
      <c r="AD8">
        <v>3542</v>
      </c>
      <c r="AE8">
        <v>1040.07</v>
      </c>
      <c r="AF8">
        <v>1407</v>
      </c>
      <c r="AG8">
        <v>2371</v>
      </c>
      <c r="AH8">
        <v>724</v>
      </c>
      <c r="AI8">
        <v>2689</v>
      </c>
      <c r="AJ8">
        <v>1323</v>
      </c>
      <c r="AK8">
        <v>4717</v>
      </c>
      <c r="AL8">
        <v>4967</v>
      </c>
      <c r="AM8">
        <v>1909</v>
      </c>
      <c r="AN8">
        <v>7783</v>
      </c>
      <c r="AO8">
        <v>3885</v>
      </c>
      <c r="AP8">
        <v>1961</v>
      </c>
      <c r="AQ8">
        <v>809</v>
      </c>
      <c r="AR8">
        <v>3558</v>
      </c>
      <c r="AS8">
        <v>161</v>
      </c>
      <c r="AT8">
        <v>2177</v>
      </c>
      <c r="AU8">
        <v>30401</v>
      </c>
      <c r="AV8">
        <v>2902.02</v>
      </c>
      <c r="AW8">
        <v>0.02</v>
      </c>
      <c r="AX8">
        <v>1795</v>
      </c>
      <c r="AY8">
        <v>3163</v>
      </c>
      <c r="AZ8">
        <v>2481</v>
      </c>
      <c r="BA8">
        <v>4021</v>
      </c>
    </row>
    <row r="9" spans="1:53" x14ac:dyDescent="0.75">
      <c r="A9" t="s">
        <v>138</v>
      </c>
      <c r="B9" t="s">
        <v>139</v>
      </c>
      <c r="C9">
        <v>1241</v>
      </c>
      <c r="D9">
        <v>5964</v>
      </c>
      <c r="E9">
        <v>0</v>
      </c>
      <c r="F9">
        <v>0</v>
      </c>
      <c r="G9">
        <v>2592</v>
      </c>
      <c r="H9">
        <v>0</v>
      </c>
      <c r="I9">
        <v>3842</v>
      </c>
      <c r="J9">
        <v>0</v>
      </c>
      <c r="K9">
        <v>2092</v>
      </c>
      <c r="L9">
        <v>680</v>
      </c>
      <c r="M9">
        <v>1631</v>
      </c>
      <c r="N9">
        <v>0</v>
      </c>
      <c r="O9">
        <v>973</v>
      </c>
      <c r="P9">
        <v>1779</v>
      </c>
      <c r="Q9">
        <v>3982</v>
      </c>
      <c r="R9">
        <v>0</v>
      </c>
      <c r="S9">
        <v>0</v>
      </c>
      <c r="T9">
        <v>7887</v>
      </c>
      <c r="U9">
        <v>0</v>
      </c>
      <c r="V9">
        <v>0</v>
      </c>
      <c r="W9">
        <v>888</v>
      </c>
      <c r="X9">
        <v>1529</v>
      </c>
      <c r="Y9">
        <v>0</v>
      </c>
      <c r="Z9">
        <v>0</v>
      </c>
      <c r="AA9">
        <v>2501</v>
      </c>
      <c r="AB9">
        <v>515</v>
      </c>
      <c r="AC9">
        <v>1054</v>
      </c>
      <c r="AD9">
        <v>910</v>
      </c>
      <c r="AE9">
        <v>0</v>
      </c>
      <c r="AF9">
        <v>0</v>
      </c>
      <c r="AG9">
        <v>0</v>
      </c>
      <c r="AH9">
        <v>115</v>
      </c>
      <c r="AI9">
        <v>1848</v>
      </c>
      <c r="AJ9">
        <v>0</v>
      </c>
      <c r="AK9">
        <v>2231</v>
      </c>
      <c r="AL9">
        <v>3577</v>
      </c>
      <c r="AM9">
        <v>0</v>
      </c>
      <c r="AN9">
        <v>1609</v>
      </c>
      <c r="AO9">
        <v>0</v>
      </c>
      <c r="AP9">
        <v>0</v>
      </c>
      <c r="AQ9">
        <v>0</v>
      </c>
      <c r="AR9">
        <v>3123</v>
      </c>
      <c r="AS9">
        <v>0</v>
      </c>
      <c r="AT9">
        <v>1936</v>
      </c>
      <c r="AU9">
        <v>2514</v>
      </c>
      <c r="AV9">
        <v>0</v>
      </c>
      <c r="AW9">
        <v>0</v>
      </c>
      <c r="AX9">
        <v>853</v>
      </c>
      <c r="AY9">
        <v>569</v>
      </c>
      <c r="AZ9">
        <v>0</v>
      </c>
      <c r="BA9">
        <v>0</v>
      </c>
    </row>
    <row r="10" spans="1:53" x14ac:dyDescent="0.75">
      <c r="A10" t="s">
        <v>6</v>
      </c>
      <c r="B10" t="s">
        <v>140</v>
      </c>
      <c r="C10">
        <v>43</v>
      </c>
      <c r="D10">
        <v>210</v>
      </c>
      <c r="E10">
        <v>0</v>
      </c>
      <c r="F10">
        <v>0</v>
      </c>
      <c r="G10">
        <v>98</v>
      </c>
      <c r="H10">
        <v>116</v>
      </c>
      <c r="I10">
        <v>734</v>
      </c>
      <c r="J10">
        <v>106</v>
      </c>
      <c r="K10">
        <v>313</v>
      </c>
      <c r="L10">
        <v>244</v>
      </c>
      <c r="M10">
        <v>1536</v>
      </c>
      <c r="N10">
        <v>96</v>
      </c>
      <c r="O10">
        <v>34</v>
      </c>
      <c r="P10" t="s">
        <v>134</v>
      </c>
      <c r="Q10">
        <v>235</v>
      </c>
      <c r="R10" t="s">
        <v>134</v>
      </c>
      <c r="S10">
        <v>508</v>
      </c>
      <c r="T10" t="s">
        <v>134</v>
      </c>
      <c r="U10">
        <v>35</v>
      </c>
      <c r="V10">
        <v>46</v>
      </c>
      <c r="W10">
        <v>1</v>
      </c>
      <c r="X10">
        <v>54</v>
      </c>
      <c r="Y10">
        <v>282</v>
      </c>
      <c r="Z10">
        <v>94</v>
      </c>
      <c r="AA10">
        <v>81</v>
      </c>
      <c r="AB10">
        <v>44</v>
      </c>
      <c r="AC10">
        <v>0</v>
      </c>
      <c r="AD10">
        <v>63</v>
      </c>
      <c r="AE10">
        <v>527</v>
      </c>
      <c r="AF10">
        <v>68</v>
      </c>
      <c r="AG10">
        <v>145</v>
      </c>
      <c r="AH10">
        <v>121</v>
      </c>
      <c r="AI10">
        <v>0</v>
      </c>
      <c r="AJ10" t="s">
        <v>134</v>
      </c>
      <c r="AK10">
        <v>2142</v>
      </c>
      <c r="AL10">
        <v>357</v>
      </c>
      <c r="AM10">
        <v>125</v>
      </c>
      <c r="AN10">
        <v>38</v>
      </c>
      <c r="AO10">
        <v>117</v>
      </c>
      <c r="AP10">
        <v>1656</v>
      </c>
      <c r="AQ10" t="s">
        <v>134</v>
      </c>
      <c r="AR10">
        <v>180</v>
      </c>
      <c r="AS10">
        <v>269</v>
      </c>
      <c r="AT10">
        <v>611</v>
      </c>
      <c r="AU10">
        <v>65</v>
      </c>
      <c r="AV10">
        <v>48</v>
      </c>
      <c r="AW10">
        <v>113</v>
      </c>
      <c r="AX10">
        <v>3749</v>
      </c>
      <c r="AY10">
        <v>115</v>
      </c>
      <c r="AZ10">
        <v>56</v>
      </c>
      <c r="BA10">
        <v>305</v>
      </c>
    </row>
    <row r="11" spans="1:53" x14ac:dyDescent="0.75">
      <c r="A11" t="s">
        <v>7</v>
      </c>
      <c r="B11" t="s">
        <v>141</v>
      </c>
      <c r="C11">
        <v>39</v>
      </c>
      <c r="D11">
        <v>306</v>
      </c>
      <c r="E11">
        <v>0</v>
      </c>
      <c r="F11">
        <v>0.4</v>
      </c>
      <c r="G11">
        <v>3</v>
      </c>
      <c r="H11">
        <v>150</v>
      </c>
      <c r="I11">
        <v>0</v>
      </c>
      <c r="J11">
        <v>10</v>
      </c>
      <c r="K11">
        <v>193</v>
      </c>
      <c r="L11">
        <v>0</v>
      </c>
      <c r="M11">
        <v>1145</v>
      </c>
      <c r="N11">
        <v>1582</v>
      </c>
      <c r="O11">
        <v>1</v>
      </c>
      <c r="P11">
        <v>0</v>
      </c>
      <c r="Q11">
        <v>0</v>
      </c>
      <c r="R11">
        <v>50</v>
      </c>
      <c r="S11">
        <v>252</v>
      </c>
      <c r="T11">
        <v>2220</v>
      </c>
      <c r="U11">
        <v>805</v>
      </c>
      <c r="V11">
        <v>4543</v>
      </c>
      <c r="W11">
        <v>2867</v>
      </c>
      <c r="X11">
        <v>0</v>
      </c>
      <c r="Y11">
        <v>231</v>
      </c>
      <c r="Z11">
        <v>16</v>
      </c>
      <c r="AA11">
        <v>955</v>
      </c>
      <c r="AB11">
        <v>1401</v>
      </c>
      <c r="AC11">
        <v>38</v>
      </c>
      <c r="AD11">
        <v>617</v>
      </c>
      <c r="AE11">
        <v>467</v>
      </c>
      <c r="AF11">
        <v>1201</v>
      </c>
      <c r="AG11">
        <v>25</v>
      </c>
      <c r="AH11">
        <v>44</v>
      </c>
      <c r="AI11">
        <v>1</v>
      </c>
      <c r="AJ11">
        <v>1290</v>
      </c>
      <c r="AK11">
        <v>537</v>
      </c>
      <c r="AL11">
        <v>32</v>
      </c>
      <c r="AM11">
        <v>1354</v>
      </c>
      <c r="AN11">
        <v>216</v>
      </c>
      <c r="AO11">
        <v>3355</v>
      </c>
      <c r="AP11">
        <v>688</v>
      </c>
      <c r="AQ11">
        <v>13</v>
      </c>
      <c r="AR11">
        <v>0</v>
      </c>
      <c r="AS11">
        <v>1117</v>
      </c>
      <c r="AT11" t="s">
        <v>134</v>
      </c>
      <c r="AU11">
        <v>10552</v>
      </c>
      <c r="AV11">
        <v>62</v>
      </c>
      <c r="AW11">
        <v>36</v>
      </c>
      <c r="AX11">
        <v>718</v>
      </c>
      <c r="AY11">
        <v>218</v>
      </c>
      <c r="AZ11">
        <v>665</v>
      </c>
      <c r="BA11">
        <v>0</v>
      </c>
    </row>
    <row r="12" spans="1:53" x14ac:dyDescent="0.75">
      <c r="A12" t="s">
        <v>8</v>
      </c>
      <c r="B12" t="s">
        <v>142</v>
      </c>
      <c r="C12">
        <v>28</v>
      </c>
      <c r="D12">
        <v>127</v>
      </c>
      <c r="E12">
        <v>5</v>
      </c>
      <c r="F12">
        <v>5</v>
      </c>
      <c r="G12">
        <v>243</v>
      </c>
      <c r="H12" t="s">
        <v>134</v>
      </c>
      <c r="I12">
        <v>211</v>
      </c>
      <c r="J12">
        <v>4</v>
      </c>
      <c r="K12" t="s">
        <v>134</v>
      </c>
      <c r="L12">
        <v>55</v>
      </c>
      <c r="M12">
        <v>377</v>
      </c>
      <c r="N12">
        <v>6</v>
      </c>
      <c r="O12">
        <v>45</v>
      </c>
      <c r="P12">
        <v>221</v>
      </c>
      <c r="Q12">
        <v>384</v>
      </c>
      <c r="R12">
        <v>25</v>
      </c>
      <c r="S12">
        <v>39</v>
      </c>
      <c r="T12">
        <v>22</v>
      </c>
      <c r="U12">
        <v>18</v>
      </c>
      <c r="V12">
        <v>18</v>
      </c>
      <c r="W12">
        <v>5</v>
      </c>
      <c r="X12">
        <v>145</v>
      </c>
      <c r="Y12">
        <v>121</v>
      </c>
      <c r="Z12">
        <v>77</v>
      </c>
      <c r="AA12">
        <v>152</v>
      </c>
      <c r="AB12">
        <v>94</v>
      </c>
      <c r="AC12">
        <v>108</v>
      </c>
      <c r="AD12">
        <v>4</v>
      </c>
      <c r="AE12">
        <v>2</v>
      </c>
      <c r="AF12">
        <v>7</v>
      </c>
      <c r="AG12">
        <v>5</v>
      </c>
      <c r="AH12">
        <v>55</v>
      </c>
      <c r="AI12">
        <v>53</v>
      </c>
      <c r="AJ12">
        <v>1</v>
      </c>
      <c r="AK12">
        <v>137</v>
      </c>
      <c r="AL12">
        <v>114</v>
      </c>
      <c r="AM12">
        <v>0</v>
      </c>
      <c r="AN12">
        <v>25</v>
      </c>
      <c r="AO12">
        <v>25</v>
      </c>
      <c r="AP12">
        <v>72</v>
      </c>
      <c r="AQ12">
        <v>14</v>
      </c>
      <c r="AR12">
        <v>123</v>
      </c>
      <c r="AS12" t="s">
        <v>134</v>
      </c>
      <c r="AT12">
        <v>37</v>
      </c>
      <c r="AU12">
        <v>86</v>
      </c>
      <c r="AV12">
        <v>7</v>
      </c>
      <c r="AW12">
        <v>16</v>
      </c>
      <c r="AX12">
        <v>89</v>
      </c>
      <c r="AY12">
        <v>62</v>
      </c>
      <c r="AZ12">
        <v>0</v>
      </c>
      <c r="BA12">
        <v>32</v>
      </c>
    </row>
    <row r="13" spans="1:53" x14ac:dyDescent="0.75">
      <c r="A13" t="s">
        <v>9</v>
      </c>
      <c r="B13" t="s">
        <v>143</v>
      </c>
      <c r="C13">
        <v>0</v>
      </c>
      <c r="D13">
        <v>0</v>
      </c>
      <c r="E13">
        <v>0</v>
      </c>
      <c r="F13">
        <v>0</v>
      </c>
      <c r="G13">
        <v>0</v>
      </c>
      <c r="H13">
        <v>0</v>
      </c>
      <c r="I13">
        <v>0</v>
      </c>
      <c r="J13">
        <v>0</v>
      </c>
      <c r="K13">
        <v>0</v>
      </c>
      <c r="L13">
        <v>0</v>
      </c>
      <c r="M13">
        <v>872</v>
      </c>
      <c r="N13">
        <v>0</v>
      </c>
      <c r="O13">
        <v>0</v>
      </c>
      <c r="P13">
        <v>0</v>
      </c>
      <c r="Q13">
        <v>0</v>
      </c>
      <c r="R13" t="s">
        <v>134</v>
      </c>
      <c r="S13" t="s">
        <v>134</v>
      </c>
      <c r="T13">
        <v>0</v>
      </c>
      <c r="U13">
        <v>0</v>
      </c>
      <c r="V13">
        <v>0</v>
      </c>
      <c r="W13">
        <v>0</v>
      </c>
      <c r="X13">
        <v>0</v>
      </c>
      <c r="Y13">
        <v>0</v>
      </c>
      <c r="Z13">
        <v>0</v>
      </c>
      <c r="AA13">
        <v>0</v>
      </c>
      <c r="AB13">
        <v>0</v>
      </c>
      <c r="AC13">
        <v>0</v>
      </c>
      <c r="AD13">
        <v>0</v>
      </c>
      <c r="AE13">
        <v>0</v>
      </c>
      <c r="AF13">
        <v>0</v>
      </c>
      <c r="AG13">
        <v>263</v>
      </c>
      <c r="AH13">
        <v>0</v>
      </c>
      <c r="AI13">
        <v>0</v>
      </c>
      <c r="AJ13">
        <v>0.43</v>
      </c>
      <c r="AK13">
        <v>0</v>
      </c>
      <c r="AL13">
        <v>0</v>
      </c>
      <c r="AM13">
        <v>0</v>
      </c>
      <c r="AN13">
        <v>0</v>
      </c>
      <c r="AO13">
        <v>0</v>
      </c>
      <c r="AP13" t="s">
        <v>134</v>
      </c>
      <c r="AQ13">
        <v>0</v>
      </c>
      <c r="AR13">
        <v>0</v>
      </c>
      <c r="AS13">
        <v>0</v>
      </c>
      <c r="AT13">
        <v>0</v>
      </c>
      <c r="AU13">
        <v>0</v>
      </c>
      <c r="AV13">
        <v>27</v>
      </c>
      <c r="AW13">
        <v>0</v>
      </c>
      <c r="AX13">
        <v>0</v>
      </c>
      <c r="AY13">
        <v>0</v>
      </c>
      <c r="AZ13">
        <v>0</v>
      </c>
      <c r="BA13">
        <v>0</v>
      </c>
    </row>
    <row r="14" spans="1:53" x14ac:dyDescent="0.75">
      <c r="A14" t="s">
        <v>10</v>
      </c>
      <c r="B14" t="s">
        <v>144</v>
      </c>
      <c r="C14">
        <v>215</v>
      </c>
      <c r="D14">
        <v>189</v>
      </c>
      <c r="E14">
        <v>25</v>
      </c>
      <c r="F14">
        <v>31</v>
      </c>
      <c r="G14">
        <v>749</v>
      </c>
      <c r="H14">
        <v>27</v>
      </c>
      <c r="I14" t="s">
        <v>134</v>
      </c>
      <c r="J14" t="s">
        <v>134</v>
      </c>
      <c r="K14">
        <v>1313</v>
      </c>
      <c r="L14">
        <v>323</v>
      </c>
      <c r="M14">
        <v>6333</v>
      </c>
      <c r="N14">
        <v>551</v>
      </c>
      <c r="O14">
        <v>162</v>
      </c>
      <c r="P14">
        <v>1778</v>
      </c>
      <c r="Q14">
        <v>824</v>
      </c>
      <c r="R14">
        <v>195</v>
      </c>
      <c r="S14">
        <v>107</v>
      </c>
      <c r="T14">
        <v>399</v>
      </c>
      <c r="U14">
        <v>344</v>
      </c>
      <c r="V14">
        <v>98</v>
      </c>
      <c r="W14">
        <v>20</v>
      </c>
      <c r="X14">
        <v>184</v>
      </c>
      <c r="Y14">
        <v>178</v>
      </c>
      <c r="Z14">
        <v>490</v>
      </c>
      <c r="AA14">
        <v>199</v>
      </c>
      <c r="AB14">
        <v>221</v>
      </c>
      <c r="AC14">
        <v>203</v>
      </c>
      <c r="AD14">
        <v>81</v>
      </c>
      <c r="AE14">
        <v>37</v>
      </c>
      <c r="AF14">
        <v>24</v>
      </c>
      <c r="AG14">
        <v>1213</v>
      </c>
      <c r="AH14" t="s">
        <v>134</v>
      </c>
      <c r="AI14">
        <v>419</v>
      </c>
      <c r="AJ14">
        <v>465</v>
      </c>
      <c r="AK14">
        <v>631</v>
      </c>
      <c r="AL14">
        <v>1124</v>
      </c>
      <c r="AM14">
        <v>0.22</v>
      </c>
      <c r="AN14">
        <v>458</v>
      </c>
      <c r="AO14">
        <v>53</v>
      </c>
      <c r="AP14">
        <v>206</v>
      </c>
      <c r="AQ14">
        <v>112</v>
      </c>
      <c r="AR14">
        <v>300</v>
      </c>
      <c r="AS14">
        <v>31</v>
      </c>
      <c r="AT14">
        <v>108</v>
      </c>
      <c r="AU14">
        <v>4447</v>
      </c>
      <c r="AV14">
        <v>477</v>
      </c>
      <c r="AW14">
        <v>37</v>
      </c>
      <c r="AX14">
        <v>76</v>
      </c>
      <c r="AY14">
        <v>301</v>
      </c>
      <c r="AZ14">
        <v>42</v>
      </c>
      <c r="BA14">
        <v>38</v>
      </c>
    </row>
    <row r="15" spans="1:53" x14ac:dyDescent="0.75">
      <c r="A15" t="s">
        <v>115</v>
      </c>
      <c r="B15" t="s">
        <v>145</v>
      </c>
      <c r="C15">
        <v>0</v>
      </c>
      <c r="D15">
        <v>0</v>
      </c>
      <c r="E15">
        <v>0</v>
      </c>
      <c r="F15">
        <v>0</v>
      </c>
      <c r="G15">
        <v>0</v>
      </c>
      <c r="H15">
        <v>0</v>
      </c>
      <c r="I15">
        <v>0</v>
      </c>
      <c r="J15">
        <v>0</v>
      </c>
      <c r="K15">
        <v>71</v>
      </c>
      <c r="L15">
        <v>0</v>
      </c>
      <c r="M15">
        <v>146</v>
      </c>
      <c r="N15">
        <v>0</v>
      </c>
      <c r="O15">
        <v>0</v>
      </c>
      <c r="P15">
        <v>0</v>
      </c>
      <c r="Q15">
        <v>0</v>
      </c>
      <c r="R15">
        <v>0</v>
      </c>
      <c r="S15">
        <v>0</v>
      </c>
      <c r="T15">
        <v>0</v>
      </c>
      <c r="U15">
        <v>0</v>
      </c>
      <c r="V15">
        <v>0</v>
      </c>
      <c r="W15">
        <v>0</v>
      </c>
      <c r="X15">
        <v>0</v>
      </c>
      <c r="Y15">
        <v>0</v>
      </c>
      <c r="Z15">
        <v>0</v>
      </c>
      <c r="AA15">
        <v>0</v>
      </c>
      <c r="AB15">
        <v>0</v>
      </c>
      <c r="AC15">
        <v>0</v>
      </c>
      <c r="AD15">
        <v>0</v>
      </c>
      <c r="AE15">
        <v>0</v>
      </c>
      <c r="AF15">
        <v>0</v>
      </c>
      <c r="AG15">
        <v>16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325</v>
      </c>
      <c r="D16">
        <v>832</v>
      </c>
      <c r="E16">
        <v>30</v>
      </c>
      <c r="F16">
        <v>36.4</v>
      </c>
      <c r="G16">
        <v>1093</v>
      </c>
      <c r="H16">
        <v>293</v>
      </c>
      <c r="I16">
        <v>945</v>
      </c>
      <c r="J16">
        <v>120</v>
      </c>
      <c r="K16">
        <v>1890</v>
      </c>
      <c r="L16">
        <v>622</v>
      </c>
      <c r="M16">
        <v>10409</v>
      </c>
      <c r="N16">
        <v>2235</v>
      </c>
      <c r="O16">
        <v>242</v>
      </c>
      <c r="P16">
        <v>1999</v>
      </c>
      <c r="Q16">
        <v>1443</v>
      </c>
      <c r="R16">
        <v>270</v>
      </c>
      <c r="S16">
        <v>906</v>
      </c>
      <c r="T16">
        <v>2641</v>
      </c>
      <c r="U16">
        <v>1202</v>
      </c>
      <c r="V16">
        <v>4705</v>
      </c>
      <c r="W16">
        <v>2893</v>
      </c>
      <c r="X16">
        <v>383</v>
      </c>
      <c r="Y16">
        <v>812</v>
      </c>
      <c r="Z16">
        <v>677</v>
      </c>
      <c r="AA16">
        <v>1387</v>
      </c>
      <c r="AB16">
        <v>1760</v>
      </c>
      <c r="AC16">
        <v>349</v>
      </c>
      <c r="AD16">
        <v>765</v>
      </c>
      <c r="AE16">
        <v>1033</v>
      </c>
      <c r="AF16">
        <v>1300</v>
      </c>
      <c r="AG16">
        <v>1667</v>
      </c>
      <c r="AH16">
        <v>220</v>
      </c>
      <c r="AI16">
        <v>473</v>
      </c>
      <c r="AJ16">
        <v>1756.43</v>
      </c>
      <c r="AK16">
        <v>3447</v>
      </c>
      <c r="AL16">
        <v>1627</v>
      </c>
      <c r="AM16">
        <v>1479.22</v>
      </c>
      <c r="AN16">
        <v>737</v>
      </c>
      <c r="AO16">
        <v>3550</v>
      </c>
      <c r="AP16">
        <v>2622</v>
      </c>
      <c r="AQ16">
        <v>139</v>
      </c>
      <c r="AR16">
        <v>603</v>
      </c>
      <c r="AS16">
        <v>1417</v>
      </c>
      <c r="AT16">
        <v>756</v>
      </c>
      <c r="AU16">
        <v>15150</v>
      </c>
      <c r="AV16">
        <v>621</v>
      </c>
      <c r="AW16">
        <v>202</v>
      </c>
      <c r="AX16">
        <v>4632</v>
      </c>
      <c r="AY16">
        <v>696</v>
      </c>
      <c r="AZ16">
        <v>763</v>
      </c>
      <c r="BA16">
        <v>375</v>
      </c>
    </row>
    <row r="17" spans="1:53" x14ac:dyDescent="0.75">
      <c r="A17" t="s">
        <v>14</v>
      </c>
      <c r="B17" t="s">
        <v>146</v>
      </c>
      <c r="C17">
        <v>29</v>
      </c>
      <c r="D17">
        <v>68</v>
      </c>
      <c r="E17">
        <v>0</v>
      </c>
      <c r="F17">
        <v>0</v>
      </c>
      <c r="G17">
        <v>33</v>
      </c>
      <c r="H17">
        <v>-0.36</v>
      </c>
      <c r="I17">
        <v>0</v>
      </c>
      <c r="J17">
        <v>-0.32</v>
      </c>
      <c r="K17">
        <v>1</v>
      </c>
      <c r="L17">
        <v>1</v>
      </c>
      <c r="M17">
        <v>-106</v>
      </c>
      <c r="N17">
        <v>0.08</v>
      </c>
      <c r="O17">
        <v>36</v>
      </c>
      <c r="P17">
        <v>142</v>
      </c>
      <c r="Q17">
        <v>5</v>
      </c>
      <c r="R17">
        <v>16</v>
      </c>
      <c r="S17">
        <v>7</v>
      </c>
      <c r="T17">
        <v>9</v>
      </c>
      <c r="U17">
        <v>38</v>
      </c>
      <c r="V17">
        <v>0</v>
      </c>
      <c r="W17">
        <v>0.42</v>
      </c>
      <c r="X17">
        <v>13</v>
      </c>
      <c r="Y17">
        <v>22</v>
      </c>
      <c r="Z17">
        <v>82</v>
      </c>
      <c r="AA17">
        <v>10</v>
      </c>
      <c r="AB17">
        <v>27</v>
      </c>
      <c r="AC17">
        <v>-0.39</v>
      </c>
      <c r="AD17">
        <v>0</v>
      </c>
      <c r="AE17">
        <v>19</v>
      </c>
      <c r="AF17">
        <v>0</v>
      </c>
      <c r="AG17">
        <v>-13</v>
      </c>
      <c r="AH17">
        <v>5</v>
      </c>
      <c r="AI17">
        <v>48</v>
      </c>
      <c r="AJ17">
        <v>-4</v>
      </c>
      <c r="AK17">
        <v>91</v>
      </c>
      <c r="AL17">
        <v>18</v>
      </c>
      <c r="AM17">
        <v>3</v>
      </c>
      <c r="AN17">
        <v>1</v>
      </c>
      <c r="AO17">
        <v>3</v>
      </c>
      <c r="AP17">
        <v>1</v>
      </c>
      <c r="AQ17">
        <v>0</v>
      </c>
      <c r="AR17">
        <v>4</v>
      </c>
      <c r="AS17">
        <v>0</v>
      </c>
      <c r="AT17">
        <v>0.02</v>
      </c>
      <c r="AU17">
        <v>-30</v>
      </c>
      <c r="AV17">
        <v>14</v>
      </c>
      <c r="AW17">
        <v>0.17</v>
      </c>
      <c r="AX17">
        <v>6</v>
      </c>
      <c r="AY17">
        <v>9</v>
      </c>
      <c r="AZ17">
        <v>9</v>
      </c>
      <c r="BA17">
        <v>0</v>
      </c>
    </row>
    <row r="18" spans="1:53" x14ac:dyDescent="0.75">
      <c r="A18" t="s">
        <v>147</v>
      </c>
      <c r="B18" t="s">
        <v>131</v>
      </c>
      <c r="C18">
        <v>3309</v>
      </c>
      <c r="D18">
        <v>17208</v>
      </c>
      <c r="E18">
        <v>30</v>
      </c>
      <c r="F18">
        <v>484.4</v>
      </c>
      <c r="G18">
        <v>7782</v>
      </c>
      <c r="H18">
        <v>2830.64</v>
      </c>
      <c r="I18">
        <v>10941</v>
      </c>
      <c r="J18">
        <v>419.68</v>
      </c>
      <c r="K18">
        <v>10431</v>
      </c>
      <c r="L18">
        <v>4385</v>
      </c>
      <c r="M18">
        <v>20633</v>
      </c>
      <c r="N18">
        <v>4647.08</v>
      </c>
      <c r="O18">
        <v>3466</v>
      </c>
      <c r="P18">
        <v>21786.01</v>
      </c>
      <c r="Q18">
        <v>11047</v>
      </c>
      <c r="R18">
        <v>937</v>
      </c>
      <c r="S18">
        <v>1218</v>
      </c>
      <c r="T18">
        <v>15418</v>
      </c>
      <c r="U18">
        <v>6936</v>
      </c>
      <c r="V18">
        <v>6237</v>
      </c>
      <c r="W18">
        <v>4721.42</v>
      </c>
      <c r="X18">
        <v>8038</v>
      </c>
      <c r="Y18">
        <v>1133</v>
      </c>
      <c r="Z18">
        <v>1929</v>
      </c>
      <c r="AA18">
        <v>10071</v>
      </c>
      <c r="AB18">
        <v>3645</v>
      </c>
      <c r="AC18">
        <v>5615.61</v>
      </c>
      <c r="AD18">
        <v>5217</v>
      </c>
      <c r="AE18">
        <v>2092.0699999999997</v>
      </c>
      <c r="AF18">
        <v>2707</v>
      </c>
      <c r="AG18">
        <v>4025</v>
      </c>
      <c r="AH18">
        <v>1064</v>
      </c>
      <c r="AI18">
        <v>5058</v>
      </c>
      <c r="AJ18">
        <v>3075.4300000000003</v>
      </c>
      <c r="AK18">
        <v>10486</v>
      </c>
      <c r="AL18">
        <v>10189</v>
      </c>
      <c r="AM18">
        <v>3391.2200000000003</v>
      </c>
      <c r="AN18">
        <v>10130</v>
      </c>
      <c r="AO18">
        <v>7438</v>
      </c>
      <c r="AP18">
        <v>4584</v>
      </c>
      <c r="AQ18">
        <v>948</v>
      </c>
      <c r="AR18">
        <v>7288</v>
      </c>
      <c r="AS18">
        <v>1578</v>
      </c>
      <c r="AT18">
        <v>4869.0200000000004</v>
      </c>
      <c r="AU18">
        <v>48035</v>
      </c>
      <c r="AV18">
        <v>3537.02</v>
      </c>
      <c r="AW18">
        <v>202.19</v>
      </c>
      <c r="AX18">
        <v>7286</v>
      </c>
      <c r="AY18">
        <v>4437</v>
      </c>
      <c r="AZ18">
        <v>3253</v>
      </c>
      <c r="BA18">
        <v>4396</v>
      </c>
    </row>
    <row r="19" spans="1:53" x14ac:dyDescent="0.75">
      <c r="A19" t="s">
        <v>148</v>
      </c>
      <c r="B19" t="s">
        <v>131</v>
      </c>
      <c r="C19">
        <v>0</v>
      </c>
      <c r="D19">
        <v>2.6803402866799608E-3</v>
      </c>
      <c r="E19">
        <v>0.16666666666666663</v>
      </c>
      <c r="F19">
        <v>3.2921810699588772E-3</v>
      </c>
      <c r="G19">
        <v>1.2358527383894868E-2</v>
      </c>
      <c r="H19">
        <v>2.2614840989398921E-4</v>
      </c>
      <c r="I19">
        <v>1.8276523805171863E-4</v>
      </c>
      <c r="J19">
        <v>7.6190476190474143E-4</v>
      </c>
      <c r="K19">
        <v>1.6271056661562033E-3</v>
      </c>
      <c r="L19">
        <v>0</v>
      </c>
      <c r="M19">
        <v>3.3937748472800955E-4</v>
      </c>
      <c r="N19">
        <v>4.1299204129918721E-4</v>
      </c>
      <c r="O19">
        <v>2.8843380444187883E-4</v>
      </c>
      <c r="P19">
        <v>7.7925056184935393E-4</v>
      </c>
      <c r="Q19">
        <v>6.1936424082338348E-3</v>
      </c>
      <c r="R19">
        <v>2.5987525987525961E-2</v>
      </c>
      <c r="S19">
        <v>3.2733224222586399E-3</v>
      </c>
      <c r="T19">
        <v>4.5380875202594151E-4</v>
      </c>
      <c r="U19">
        <v>5.5913978494623873E-3</v>
      </c>
      <c r="V19">
        <v>4.8076923076922906E-4</v>
      </c>
      <c r="W19">
        <v>1.228293096146027E-4</v>
      </c>
      <c r="X19">
        <v>1.2439358129123779E-4</v>
      </c>
      <c r="Y19">
        <v>8.8339222614841617E-4</v>
      </c>
      <c r="Z19">
        <v>2.3885350318471277E-2</v>
      </c>
      <c r="AA19">
        <v>3.5874439461882623E-3</v>
      </c>
      <c r="AB19">
        <v>8.2236842105265495E-4</v>
      </c>
      <c r="AC19">
        <v>1.086375779162374E-4</v>
      </c>
      <c r="AD19">
        <v>2.8835063437140374E-3</v>
      </c>
      <c r="AE19">
        <v>9.2168099331435549E-4</v>
      </c>
      <c r="AF19">
        <v>7.3827980804730409E-4</v>
      </c>
      <c r="AG19">
        <v>0</v>
      </c>
      <c r="AH19">
        <v>1.8761726078799779E-3</v>
      </c>
      <c r="AI19">
        <v>1.980982567353351E-3</v>
      </c>
      <c r="AJ19">
        <v>4.0705958549221988E-3</v>
      </c>
      <c r="AK19">
        <v>3.7331291279794065E-3</v>
      </c>
      <c r="AL19">
        <v>9.8135426889078836E-5</v>
      </c>
      <c r="AM19">
        <v>5.8941064829265422E-4</v>
      </c>
      <c r="AN19">
        <v>0</v>
      </c>
      <c r="AO19">
        <v>2.6896180742341791E-4</v>
      </c>
      <c r="AP19">
        <v>2.3939064200217963E-3</v>
      </c>
      <c r="AQ19">
        <v>1.0537407797681642E-3</v>
      </c>
      <c r="AR19">
        <v>2.8897756983623513E-3</v>
      </c>
      <c r="AS19">
        <v>1.2658227848101333E-3</v>
      </c>
      <c r="AT19">
        <v>8.2874301097537462E-3</v>
      </c>
      <c r="AU19">
        <v>2.0817720043253551E-5</v>
      </c>
      <c r="AV19">
        <v>5.6545094713200683E-6</v>
      </c>
      <c r="AW19">
        <v>3.9901477832512411E-3</v>
      </c>
      <c r="AX19">
        <v>1.3723068478110889E-4</v>
      </c>
      <c r="AY19">
        <v>1.1256190904997965E-3</v>
      </c>
      <c r="AZ19">
        <v>3.0731407498463259E-4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4078</v>
      </c>
      <c r="D22">
        <v>10622</v>
      </c>
      <c r="E22">
        <v>718</v>
      </c>
      <c r="F22">
        <v>776</v>
      </c>
      <c r="G22">
        <v>9839</v>
      </c>
      <c r="H22">
        <v>2504</v>
      </c>
      <c r="I22">
        <v>6850</v>
      </c>
      <c r="J22">
        <v>493</v>
      </c>
      <c r="K22">
        <v>7571</v>
      </c>
      <c r="L22">
        <v>4035</v>
      </c>
      <c r="M22">
        <v>21947</v>
      </c>
      <c r="N22">
        <v>4600</v>
      </c>
      <c r="O22">
        <v>1992</v>
      </c>
      <c r="P22">
        <v>21197</v>
      </c>
      <c r="Q22">
        <v>11354</v>
      </c>
      <c r="R22">
        <v>800</v>
      </c>
      <c r="S22">
        <v>1883</v>
      </c>
      <c r="T22">
        <v>10095</v>
      </c>
      <c r="U22">
        <v>7446</v>
      </c>
      <c r="V22">
        <v>4369</v>
      </c>
      <c r="W22">
        <v>3188</v>
      </c>
      <c r="X22">
        <v>8176</v>
      </c>
      <c r="Y22">
        <v>870</v>
      </c>
      <c r="Z22">
        <v>3821</v>
      </c>
      <c r="AA22">
        <v>7550</v>
      </c>
      <c r="AB22">
        <v>5149</v>
      </c>
      <c r="AC22">
        <v>4080</v>
      </c>
      <c r="AD22">
        <v>5665</v>
      </c>
      <c r="AE22">
        <v>1142</v>
      </c>
      <c r="AF22">
        <v>2753</v>
      </c>
      <c r="AG22">
        <v>3335</v>
      </c>
      <c r="AH22">
        <v>814</v>
      </c>
      <c r="AI22">
        <v>5331</v>
      </c>
      <c r="AJ22">
        <v>2599</v>
      </c>
      <c r="AK22">
        <v>10514</v>
      </c>
      <c r="AL22">
        <v>10340</v>
      </c>
      <c r="AM22">
        <v>2421</v>
      </c>
      <c r="AN22">
        <v>11821</v>
      </c>
      <c r="AO22">
        <v>5823</v>
      </c>
      <c r="AP22">
        <v>4223</v>
      </c>
      <c r="AQ22">
        <v>574</v>
      </c>
      <c r="AR22">
        <v>6550</v>
      </c>
      <c r="AS22">
        <v>1026</v>
      </c>
      <c r="AT22">
        <v>7861</v>
      </c>
      <c r="AU22">
        <v>42593</v>
      </c>
      <c r="AV22">
        <v>2799</v>
      </c>
      <c r="AW22">
        <v>415</v>
      </c>
      <c r="AX22">
        <v>6849</v>
      </c>
      <c r="AY22">
        <v>5391</v>
      </c>
      <c r="AZ22">
        <v>1311</v>
      </c>
      <c r="BA22">
        <v>5485</v>
      </c>
    </row>
    <row r="23" spans="1:53" x14ac:dyDescent="0.75">
      <c r="A23" t="s">
        <v>150</v>
      </c>
      <c r="B23" t="s">
        <v>151</v>
      </c>
      <c r="C23">
        <v>153.5</v>
      </c>
      <c r="D23">
        <v>121.30000000000001</v>
      </c>
      <c r="E23">
        <v>171.1</v>
      </c>
      <c r="F23">
        <v>138.5</v>
      </c>
      <c r="G23">
        <v>109.7</v>
      </c>
      <c r="H23">
        <v>111.19999999999999</v>
      </c>
      <c r="I23">
        <v>118</v>
      </c>
      <c r="J23">
        <v>224.1</v>
      </c>
      <c r="K23">
        <v>127.8</v>
      </c>
      <c r="L23">
        <v>94</v>
      </c>
      <c r="M23">
        <v>278.8</v>
      </c>
      <c r="N23">
        <v>121.19999999999999</v>
      </c>
      <c r="O23">
        <v>252.5</v>
      </c>
      <c r="P23">
        <v>125.60000000000001</v>
      </c>
      <c r="Q23">
        <v>112</v>
      </c>
      <c r="R23">
        <v>362.59999999999997</v>
      </c>
      <c r="S23">
        <v>91.4</v>
      </c>
      <c r="T23">
        <v>125.9</v>
      </c>
      <c r="U23">
        <v>113.5</v>
      </c>
      <c r="V23">
        <v>88.4</v>
      </c>
      <c r="W23">
        <v>112.5</v>
      </c>
      <c r="X23">
        <v>85.8</v>
      </c>
      <c r="Y23">
        <v>201.20000000000002</v>
      </c>
      <c r="Z23">
        <v>236</v>
      </c>
      <c r="AA23">
        <v>136.9</v>
      </c>
      <c r="AB23">
        <v>121.8</v>
      </c>
      <c r="AC23">
        <v>108.80000000000001</v>
      </c>
      <c r="AD23">
        <v>103.10000000000001</v>
      </c>
      <c r="AE23">
        <v>109.3</v>
      </c>
      <c r="AF23">
        <v>89.3</v>
      </c>
      <c r="AG23">
        <v>106</v>
      </c>
      <c r="AH23">
        <v>209.3</v>
      </c>
      <c r="AI23">
        <v>158.5</v>
      </c>
      <c r="AJ23">
        <v>88.699999999999989</v>
      </c>
      <c r="AK23">
        <v>197.3</v>
      </c>
      <c r="AL23">
        <v>121.1</v>
      </c>
      <c r="AM23">
        <v>76.8</v>
      </c>
      <c r="AN23">
        <v>113.5</v>
      </c>
      <c r="AO23">
        <v>98.6</v>
      </c>
      <c r="AP23">
        <v>113.80000000000001</v>
      </c>
      <c r="AQ23">
        <v>230.5</v>
      </c>
      <c r="AR23">
        <v>113.2</v>
      </c>
      <c r="AS23">
        <v>112.10000000000001</v>
      </c>
      <c r="AT23">
        <v>109.60000000000001</v>
      </c>
      <c r="AU23">
        <v>99.3</v>
      </c>
      <c r="AV23">
        <v>88</v>
      </c>
      <c r="AW23">
        <v>189.7</v>
      </c>
      <c r="AX23">
        <v>105.1</v>
      </c>
      <c r="AY23">
        <v>119.7</v>
      </c>
      <c r="AZ23">
        <v>97</v>
      </c>
      <c r="BA23">
        <v>101.7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4678-F166-4FD4-A23F-B36DF93C9770}">
  <dimension ref="A1:BA23"/>
  <sheetViews>
    <sheetView workbookViewId="0">
      <selection sqref="A1:XFD1048576"/>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2827</v>
      </c>
      <c r="D2">
        <v>19428</v>
      </c>
      <c r="E2">
        <v>19</v>
      </c>
      <c r="F2">
        <v>384</v>
      </c>
      <c r="G2">
        <v>9167</v>
      </c>
      <c r="H2">
        <v>3599</v>
      </c>
      <c r="I2">
        <v>11792</v>
      </c>
      <c r="J2">
        <v>500</v>
      </c>
      <c r="K2">
        <v>11320</v>
      </c>
      <c r="L2">
        <v>5071</v>
      </c>
      <c r="M2">
        <v>22161</v>
      </c>
      <c r="N2">
        <v>4994</v>
      </c>
      <c r="O2">
        <v>3709</v>
      </c>
      <c r="P2">
        <v>25587</v>
      </c>
      <c r="Q2">
        <v>11114</v>
      </c>
      <c r="R2">
        <v>931</v>
      </c>
      <c r="S2">
        <v>1399</v>
      </c>
      <c r="T2">
        <v>14877</v>
      </c>
      <c r="U2">
        <v>6744</v>
      </c>
      <c r="V2">
        <v>5502</v>
      </c>
      <c r="W2">
        <v>5200</v>
      </c>
      <c r="X2">
        <v>8594</v>
      </c>
      <c r="Y2">
        <v>1172</v>
      </c>
      <c r="Z2">
        <v>1708</v>
      </c>
      <c r="AA2">
        <v>10806</v>
      </c>
      <c r="AB2">
        <v>4599</v>
      </c>
      <c r="AC2">
        <v>6702</v>
      </c>
      <c r="AD2">
        <v>5443</v>
      </c>
      <c r="AE2">
        <v>2165</v>
      </c>
      <c r="AF2">
        <v>3353</v>
      </c>
      <c r="AG2">
        <v>4296</v>
      </c>
      <c r="AH2">
        <v>1722</v>
      </c>
      <c r="AI2">
        <v>5150</v>
      </c>
      <c r="AJ2">
        <v>3177</v>
      </c>
      <c r="AK2">
        <v>10673</v>
      </c>
      <c r="AL2">
        <v>10694</v>
      </c>
      <c r="AM2">
        <v>3246.28</v>
      </c>
      <c r="AN2">
        <v>11954</v>
      </c>
      <c r="AO2">
        <v>7330</v>
      </c>
      <c r="AP2">
        <v>4909</v>
      </c>
      <c r="AQ2">
        <v>893</v>
      </c>
      <c r="AR2">
        <v>8401</v>
      </c>
      <c r="AS2">
        <v>1428</v>
      </c>
      <c r="AT2">
        <v>6225</v>
      </c>
      <c r="AU2">
        <v>50558</v>
      </c>
      <c r="AV2">
        <v>3415</v>
      </c>
      <c r="AW2">
        <v>222</v>
      </c>
      <c r="AX2">
        <v>7081</v>
      </c>
      <c r="AY2">
        <v>5591</v>
      </c>
      <c r="AZ2">
        <v>3334</v>
      </c>
      <c r="BA2">
        <v>5409</v>
      </c>
    </row>
    <row r="3" spans="1:53" x14ac:dyDescent="0.75">
      <c r="A3" t="s">
        <v>1</v>
      </c>
      <c r="B3" t="s">
        <v>132</v>
      </c>
      <c r="C3">
        <v>118</v>
      </c>
      <c r="D3" t="s">
        <v>134</v>
      </c>
      <c r="E3">
        <v>0</v>
      </c>
      <c r="F3">
        <v>-2</v>
      </c>
      <c r="G3">
        <v>59</v>
      </c>
      <c r="H3">
        <v>2971</v>
      </c>
      <c r="I3">
        <v>1542</v>
      </c>
      <c r="J3">
        <v>71</v>
      </c>
      <c r="K3">
        <v>949</v>
      </c>
      <c r="L3">
        <v>1465</v>
      </c>
      <c r="M3">
        <v>21</v>
      </c>
      <c r="N3">
        <v>1553</v>
      </c>
      <c r="O3">
        <v>0</v>
      </c>
      <c r="P3">
        <v>911</v>
      </c>
      <c r="Q3">
        <v>1480</v>
      </c>
      <c r="R3">
        <v>0</v>
      </c>
      <c r="S3">
        <v>0</v>
      </c>
      <c r="T3">
        <v>2362</v>
      </c>
      <c r="U3">
        <v>2869</v>
      </c>
      <c r="V3">
        <v>1455</v>
      </c>
      <c r="W3">
        <v>1577</v>
      </c>
      <c r="X3">
        <v>376</v>
      </c>
      <c r="Y3">
        <v>3</v>
      </c>
      <c r="Z3">
        <v>0</v>
      </c>
      <c r="AA3">
        <v>2559</v>
      </c>
      <c r="AB3">
        <v>877</v>
      </c>
      <c r="AC3">
        <v>433</v>
      </c>
      <c r="AD3">
        <v>3126</v>
      </c>
      <c r="AE3">
        <v>1004</v>
      </c>
      <c r="AF3">
        <v>1635</v>
      </c>
      <c r="AG3">
        <v>202</v>
      </c>
      <c r="AH3">
        <v>0</v>
      </c>
      <c r="AI3">
        <v>0</v>
      </c>
      <c r="AJ3">
        <v>797</v>
      </c>
      <c r="AK3">
        <v>0</v>
      </c>
      <c r="AL3">
        <v>761</v>
      </c>
      <c r="AM3">
        <v>1675</v>
      </c>
      <c r="AN3">
        <v>2015</v>
      </c>
      <c r="AO3">
        <v>566</v>
      </c>
      <c r="AP3">
        <v>0</v>
      </c>
      <c r="AQ3">
        <v>0</v>
      </c>
      <c r="AR3">
        <v>1336</v>
      </c>
      <c r="AS3">
        <v>107</v>
      </c>
      <c r="AT3">
        <v>1498</v>
      </c>
      <c r="AU3">
        <v>6677</v>
      </c>
      <c r="AV3">
        <v>1760</v>
      </c>
      <c r="AW3">
        <v>0</v>
      </c>
      <c r="AX3">
        <v>274</v>
      </c>
      <c r="AY3">
        <v>1887</v>
      </c>
      <c r="AZ3">
        <v>2088</v>
      </c>
      <c r="BA3">
        <v>3224</v>
      </c>
    </row>
    <row r="4" spans="1:53" x14ac:dyDescent="0.75">
      <c r="A4" t="s">
        <v>2</v>
      </c>
      <c r="B4" t="s">
        <v>133</v>
      </c>
      <c r="C4">
        <v>3</v>
      </c>
      <c r="D4">
        <v>3</v>
      </c>
      <c r="E4" t="s">
        <v>134</v>
      </c>
      <c r="F4" t="s">
        <v>134</v>
      </c>
      <c r="G4">
        <v>7</v>
      </c>
      <c r="H4">
        <v>6</v>
      </c>
      <c r="I4">
        <v>1</v>
      </c>
      <c r="J4">
        <v>64</v>
      </c>
      <c r="K4" t="s">
        <v>134</v>
      </c>
      <c r="L4">
        <v>2</v>
      </c>
      <c r="M4" t="s">
        <v>134</v>
      </c>
      <c r="N4" t="s">
        <v>134</v>
      </c>
      <c r="O4">
        <v>6</v>
      </c>
      <c r="P4">
        <v>12</v>
      </c>
      <c r="Q4">
        <v>15</v>
      </c>
      <c r="R4">
        <v>608</v>
      </c>
      <c r="S4">
        <v>0.01</v>
      </c>
      <c r="T4">
        <v>2</v>
      </c>
      <c r="U4">
        <v>5</v>
      </c>
      <c r="V4" t="s">
        <v>134</v>
      </c>
      <c r="W4">
        <v>4</v>
      </c>
      <c r="X4" t="s">
        <v>134</v>
      </c>
      <c r="Y4">
        <v>1</v>
      </c>
      <c r="Z4">
        <v>2</v>
      </c>
      <c r="AA4">
        <v>8</v>
      </c>
      <c r="AB4" t="s">
        <v>134</v>
      </c>
      <c r="AC4">
        <v>0.16</v>
      </c>
      <c r="AD4">
        <v>13</v>
      </c>
      <c r="AE4" t="s">
        <v>134</v>
      </c>
      <c r="AF4" t="s">
        <v>134</v>
      </c>
      <c r="AG4">
        <v>0.45</v>
      </c>
      <c r="AH4" t="s">
        <v>134</v>
      </c>
      <c r="AI4" t="s">
        <v>134</v>
      </c>
      <c r="AJ4" t="s">
        <v>134</v>
      </c>
      <c r="AK4">
        <v>12</v>
      </c>
      <c r="AL4">
        <v>4</v>
      </c>
      <c r="AM4" t="s">
        <v>134</v>
      </c>
      <c r="AN4">
        <v>13</v>
      </c>
      <c r="AO4">
        <v>3</v>
      </c>
      <c r="AP4" t="s">
        <v>134</v>
      </c>
      <c r="AQ4" t="s">
        <v>134</v>
      </c>
      <c r="AR4">
        <v>7</v>
      </c>
      <c r="AS4" t="s">
        <v>134</v>
      </c>
      <c r="AT4">
        <v>13</v>
      </c>
      <c r="AU4">
        <v>14</v>
      </c>
      <c r="AV4">
        <v>3</v>
      </c>
      <c r="AW4" t="s">
        <v>134</v>
      </c>
      <c r="AX4" t="s">
        <v>134</v>
      </c>
      <c r="AY4" t="s">
        <v>134</v>
      </c>
      <c r="AZ4">
        <v>5</v>
      </c>
      <c r="BA4">
        <v>4</v>
      </c>
    </row>
    <row r="5" spans="1:53" x14ac:dyDescent="0.75">
      <c r="A5" t="s">
        <v>3</v>
      </c>
      <c r="B5" t="s">
        <v>135</v>
      </c>
      <c r="C5">
        <v>0</v>
      </c>
      <c r="D5">
        <v>0</v>
      </c>
      <c r="E5">
        <v>0</v>
      </c>
      <c r="F5">
        <v>0</v>
      </c>
      <c r="G5">
        <v>0</v>
      </c>
      <c r="H5">
        <v>0</v>
      </c>
      <c r="I5">
        <v>0</v>
      </c>
      <c r="J5">
        <v>0</v>
      </c>
      <c r="K5">
        <v>0</v>
      </c>
      <c r="L5">
        <v>0</v>
      </c>
      <c r="M5">
        <v>0</v>
      </c>
      <c r="N5">
        <v>0</v>
      </c>
      <c r="O5">
        <v>0</v>
      </c>
      <c r="P5">
        <v>25</v>
      </c>
      <c r="Q5">
        <v>0</v>
      </c>
      <c r="R5">
        <v>0</v>
      </c>
      <c r="S5">
        <v>0</v>
      </c>
      <c r="T5">
        <v>0</v>
      </c>
      <c r="U5">
        <v>0</v>
      </c>
      <c r="V5">
        <v>0</v>
      </c>
      <c r="W5">
        <v>0</v>
      </c>
      <c r="X5">
        <v>0</v>
      </c>
      <c r="Y5">
        <v>0</v>
      </c>
      <c r="Z5">
        <v>0</v>
      </c>
      <c r="AA5">
        <v>128</v>
      </c>
      <c r="AB5">
        <v>0</v>
      </c>
      <c r="AC5">
        <v>0</v>
      </c>
      <c r="AD5">
        <v>0</v>
      </c>
      <c r="AE5">
        <v>31</v>
      </c>
      <c r="AF5">
        <v>0</v>
      </c>
      <c r="AG5">
        <v>0</v>
      </c>
      <c r="AH5">
        <v>0</v>
      </c>
      <c r="AI5">
        <v>0</v>
      </c>
      <c r="AJ5">
        <v>0</v>
      </c>
      <c r="AK5">
        <v>0</v>
      </c>
      <c r="AL5">
        <v>0</v>
      </c>
      <c r="AM5">
        <v>0</v>
      </c>
      <c r="AN5">
        <v>70</v>
      </c>
      <c r="AO5">
        <v>0</v>
      </c>
      <c r="AP5">
        <v>0</v>
      </c>
      <c r="AQ5">
        <v>0</v>
      </c>
      <c r="AR5">
        <v>0</v>
      </c>
      <c r="AS5">
        <v>0</v>
      </c>
      <c r="AT5">
        <v>0</v>
      </c>
      <c r="AU5">
        <v>3</v>
      </c>
      <c r="AV5">
        <v>0</v>
      </c>
      <c r="AW5">
        <v>0</v>
      </c>
      <c r="AX5">
        <v>0</v>
      </c>
      <c r="AY5">
        <v>0</v>
      </c>
      <c r="AZ5">
        <v>0</v>
      </c>
      <c r="BA5">
        <v>0</v>
      </c>
    </row>
    <row r="6" spans="1:53" x14ac:dyDescent="0.75">
      <c r="A6" t="s">
        <v>4</v>
      </c>
      <c r="B6" t="s">
        <v>136</v>
      </c>
      <c r="C6">
        <v>1081</v>
      </c>
      <c r="D6">
        <v>12110</v>
      </c>
      <c r="E6">
        <v>11</v>
      </c>
      <c r="F6">
        <v>333</v>
      </c>
      <c r="G6">
        <v>5571</v>
      </c>
      <c r="H6">
        <v>356</v>
      </c>
      <c r="I6">
        <v>6244</v>
      </c>
      <c r="J6">
        <v>246</v>
      </c>
      <c r="K6">
        <v>5515</v>
      </c>
      <c r="L6">
        <v>1850</v>
      </c>
      <c r="M6">
        <v>8349</v>
      </c>
      <c r="N6">
        <v>1254</v>
      </c>
      <c r="O6">
        <v>2332</v>
      </c>
      <c r="P6">
        <v>20498</v>
      </c>
      <c r="Q6">
        <v>4981</v>
      </c>
      <c r="R6">
        <v>0</v>
      </c>
      <c r="S6">
        <v>536</v>
      </c>
      <c r="T6">
        <v>3132</v>
      </c>
      <c r="U6">
        <v>2821</v>
      </c>
      <c r="V6">
        <v>874</v>
      </c>
      <c r="W6">
        <v>519</v>
      </c>
      <c r="X6">
        <v>6294</v>
      </c>
      <c r="Y6">
        <v>432</v>
      </c>
      <c r="Z6">
        <v>912</v>
      </c>
      <c r="AA6">
        <v>4753</v>
      </c>
      <c r="AB6">
        <v>1094</v>
      </c>
      <c r="AC6">
        <v>4958</v>
      </c>
      <c r="AD6">
        <v>865</v>
      </c>
      <c r="AE6">
        <v>92</v>
      </c>
      <c r="AF6">
        <v>136</v>
      </c>
      <c r="AG6">
        <v>2280</v>
      </c>
      <c r="AH6">
        <v>610</v>
      </c>
      <c r="AI6">
        <v>2144</v>
      </c>
      <c r="AJ6">
        <v>924</v>
      </c>
      <c r="AK6">
        <v>5484</v>
      </c>
      <c r="AL6">
        <v>5179</v>
      </c>
      <c r="AM6">
        <v>250</v>
      </c>
      <c r="AN6">
        <v>7572</v>
      </c>
      <c r="AO6">
        <v>4224</v>
      </c>
      <c r="AP6">
        <v>2169</v>
      </c>
      <c r="AQ6">
        <v>732</v>
      </c>
      <c r="AR6">
        <v>2079</v>
      </c>
      <c r="AS6">
        <v>156</v>
      </c>
      <c r="AT6">
        <v>1659</v>
      </c>
      <c r="AU6">
        <v>28583</v>
      </c>
      <c r="AV6">
        <v>941</v>
      </c>
      <c r="AW6">
        <v>0.01</v>
      </c>
      <c r="AX6">
        <v>1664</v>
      </c>
      <c r="AY6">
        <v>2204</v>
      </c>
      <c r="AZ6">
        <v>558</v>
      </c>
      <c r="BA6">
        <v>1822</v>
      </c>
    </row>
    <row r="7" spans="1:53" x14ac:dyDescent="0.75">
      <c r="A7" t="s">
        <v>5</v>
      </c>
      <c r="B7" t="s">
        <v>137</v>
      </c>
      <c r="C7">
        <v>0</v>
      </c>
      <c r="D7">
        <v>31</v>
      </c>
      <c r="E7">
        <v>0</v>
      </c>
      <c r="F7">
        <v>15</v>
      </c>
      <c r="G7">
        <v>0</v>
      </c>
      <c r="H7">
        <v>4</v>
      </c>
      <c r="I7">
        <v>0</v>
      </c>
      <c r="J7">
        <v>0</v>
      </c>
      <c r="K7">
        <v>0</v>
      </c>
      <c r="L7">
        <v>0</v>
      </c>
      <c r="M7">
        <v>74</v>
      </c>
      <c r="N7">
        <v>0</v>
      </c>
      <c r="O7">
        <v>0</v>
      </c>
      <c r="P7">
        <v>0.02</v>
      </c>
      <c r="Q7">
        <v>0</v>
      </c>
      <c r="R7">
        <v>0</v>
      </c>
      <c r="S7">
        <v>0</v>
      </c>
      <c r="T7">
        <v>19</v>
      </c>
      <c r="U7">
        <v>113</v>
      </c>
      <c r="V7">
        <v>0</v>
      </c>
      <c r="W7">
        <v>0</v>
      </c>
      <c r="X7">
        <v>89</v>
      </c>
      <c r="Y7">
        <v>0</v>
      </c>
      <c r="Z7">
        <v>0</v>
      </c>
      <c r="AA7">
        <v>85</v>
      </c>
      <c r="AB7">
        <v>0</v>
      </c>
      <c r="AC7">
        <v>0</v>
      </c>
      <c r="AD7">
        <v>0</v>
      </c>
      <c r="AE7">
        <v>1</v>
      </c>
      <c r="AF7">
        <v>0</v>
      </c>
      <c r="AG7">
        <v>0</v>
      </c>
      <c r="AH7">
        <v>0</v>
      </c>
      <c r="AI7">
        <v>13</v>
      </c>
      <c r="AJ7">
        <v>0</v>
      </c>
      <c r="AK7">
        <v>0</v>
      </c>
      <c r="AL7">
        <v>0</v>
      </c>
      <c r="AM7">
        <v>3</v>
      </c>
      <c r="AN7">
        <v>68</v>
      </c>
      <c r="AO7">
        <v>0</v>
      </c>
      <c r="AP7">
        <v>0</v>
      </c>
      <c r="AQ7">
        <v>0</v>
      </c>
      <c r="AR7">
        <v>0</v>
      </c>
      <c r="AS7">
        <v>0</v>
      </c>
      <c r="AT7">
        <v>1</v>
      </c>
      <c r="AU7">
        <v>197</v>
      </c>
      <c r="AV7">
        <v>7.0000000000000007E-2</v>
      </c>
      <c r="AW7">
        <v>0</v>
      </c>
      <c r="AX7">
        <v>21</v>
      </c>
      <c r="AY7">
        <v>0</v>
      </c>
      <c r="AZ7">
        <v>7</v>
      </c>
      <c r="BA7">
        <v>0</v>
      </c>
    </row>
    <row r="8" spans="1:53" x14ac:dyDescent="0.75">
      <c r="A8" t="s">
        <v>12</v>
      </c>
      <c r="B8" t="s">
        <v>131</v>
      </c>
      <c r="C8">
        <v>1202</v>
      </c>
      <c r="D8">
        <v>12144</v>
      </c>
      <c r="E8">
        <v>11</v>
      </c>
      <c r="F8">
        <v>346</v>
      </c>
      <c r="G8">
        <v>5637</v>
      </c>
      <c r="H8">
        <v>3337</v>
      </c>
      <c r="I8">
        <v>7787</v>
      </c>
      <c r="J8">
        <v>381</v>
      </c>
      <c r="K8">
        <v>6464</v>
      </c>
      <c r="L8">
        <v>3317</v>
      </c>
      <c r="M8">
        <v>8444</v>
      </c>
      <c r="N8">
        <v>2807</v>
      </c>
      <c r="O8">
        <v>2338</v>
      </c>
      <c r="P8">
        <v>21446.02</v>
      </c>
      <c r="Q8">
        <v>6476</v>
      </c>
      <c r="R8">
        <v>608</v>
      </c>
      <c r="S8">
        <v>536.01</v>
      </c>
      <c r="T8">
        <v>5515</v>
      </c>
      <c r="U8">
        <v>5808</v>
      </c>
      <c r="V8">
        <v>2329</v>
      </c>
      <c r="W8">
        <v>2100</v>
      </c>
      <c r="X8">
        <v>6759</v>
      </c>
      <c r="Y8">
        <v>436</v>
      </c>
      <c r="Z8">
        <v>914</v>
      </c>
      <c r="AA8">
        <v>7533</v>
      </c>
      <c r="AB8">
        <v>1971</v>
      </c>
      <c r="AC8">
        <v>5391.16</v>
      </c>
      <c r="AD8">
        <v>4004</v>
      </c>
      <c r="AE8">
        <v>1128</v>
      </c>
      <c r="AF8">
        <v>1771</v>
      </c>
      <c r="AG8">
        <v>2482.4499999999998</v>
      </c>
      <c r="AH8">
        <v>610</v>
      </c>
      <c r="AI8">
        <v>2157</v>
      </c>
      <c r="AJ8">
        <v>1721</v>
      </c>
      <c r="AK8">
        <v>5496</v>
      </c>
      <c r="AL8">
        <v>5944</v>
      </c>
      <c r="AM8">
        <v>1928</v>
      </c>
      <c r="AN8">
        <v>9738</v>
      </c>
      <c r="AO8">
        <v>4793</v>
      </c>
      <c r="AP8">
        <v>2169</v>
      </c>
      <c r="AQ8">
        <v>732</v>
      </c>
      <c r="AR8">
        <v>3422</v>
      </c>
      <c r="AS8">
        <v>263</v>
      </c>
      <c r="AT8">
        <v>3171</v>
      </c>
      <c r="AU8">
        <v>35474</v>
      </c>
      <c r="AV8">
        <v>2704.07</v>
      </c>
      <c r="AW8">
        <v>0.01</v>
      </c>
      <c r="AX8">
        <v>1959</v>
      </c>
      <c r="AY8">
        <v>4091</v>
      </c>
      <c r="AZ8">
        <v>2658</v>
      </c>
      <c r="BA8">
        <v>5050</v>
      </c>
    </row>
    <row r="9" spans="1:53" x14ac:dyDescent="0.75">
      <c r="A9" t="s">
        <v>138</v>
      </c>
      <c r="B9" t="s">
        <v>139</v>
      </c>
      <c r="C9">
        <v>1255</v>
      </c>
      <c r="D9">
        <v>6285</v>
      </c>
      <c r="E9">
        <v>0</v>
      </c>
      <c r="F9">
        <v>0</v>
      </c>
      <c r="G9">
        <v>2606</v>
      </c>
      <c r="H9">
        <v>0</v>
      </c>
      <c r="I9">
        <v>3085</v>
      </c>
      <c r="J9">
        <v>0</v>
      </c>
      <c r="K9">
        <v>2856</v>
      </c>
      <c r="L9">
        <v>1184</v>
      </c>
      <c r="M9">
        <v>1518</v>
      </c>
      <c r="N9">
        <v>0</v>
      </c>
      <c r="O9">
        <v>1071</v>
      </c>
      <c r="P9">
        <v>1950</v>
      </c>
      <c r="Q9">
        <v>3331</v>
      </c>
      <c r="R9">
        <v>0</v>
      </c>
      <c r="S9">
        <v>0</v>
      </c>
      <c r="T9">
        <v>7654</v>
      </c>
      <c r="U9">
        <v>0</v>
      </c>
      <c r="V9">
        <v>0</v>
      </c>
      <c r="W9">
        <v>870</v>
      </c>
      <c r="X9">
        <v>1464</v>
      </c>
      <c r="Y9">
        <v>0</v>
      </c>
      <c r="Z9">
        <v>0</v>
      </c>
      <c r="AA9">
        <v>2383</v>
      </c>
      <c r="AB9">
        <v>1077</v>
      </c>
      <c r="AC9">
        <v>1013</v>
      </c>
      <c r="AD9">
        <v>871</v>
      </c>
      <c r="AE9">
        <v>0</v>
      </c>
      <c r="AF9">
        <v>463</v>
      </c>
      <c r="AG9">
        <v>0</v>
      </c>
      <c r="AH9">
        <v>897</v>
      </c>
      <c r="AI9">
        <v>2467</v>
      </c>
      <c r="AJ9">
        <v>0</v>
      </c>
      <c r="AK9">
        <v>1792</v>
      </c>
      <c r="AL9">
        <v>3123</v>
      </c>
      <c r="AM9">
        <v>0</v>
      </c>
      <c r="AN9">
        <v>1539</v>
      </c>
      <c r="AO9">
        <v>0</v>
      </c>
      <c r="AP9">
        <v>0</v>
      </c>
      <c r="AQ9">
        <v>0</v>
      </c>
      <c r="AR9">
        <v>4355</v>
      </c>
      <c r="AS9">
        <v>0</v>
      </c>
      <c r="AT9">
        <v>2363</v>
      </c>
      <c r="AU9">
        <v>3564</v>
      </c>
      <c r="AV9">
        <v>0</v>
      </c>
      <c r="AW9">
        <v>0</v>
      </c>
      <c r="AX9">
        <v>797</v>
      </c>
      <c r="AY9">
        <v>830</v>
      </c>
      <c r="AZ9">
        <v>0</v>
      </c>
      <c r="BA9">
        <v>0</v>
      </c>
    </row>
    <row r="10" spans="1:53" x14ac:dyDescent="0.75">
      <c r="A10" t="s">
        <v>6</v>
      </c>
      <c r="B10" t="s">
        <v>140</v>
      </c>
      <c r="C10">
        <v>52</v>
      </c>
      <c r="D10">
        <v>221</v>
      </c>
      <c r="E10">
        <v>0</v>
      </c>
      <c r="F10">
        <v>0</v>
      </c>
      <c r="G10">
        <v>117</v>
      </c>
      <c r="H10">
        <v>113</v>
      </c>
      <c r="I10">
        <v>671</v>
      </c>
      <c r="J10">
        <v>107</v>
      </c>
      <c r="K10">
        <v>301</v>
      </c>
      <c r="L10">
        <v>266</v>
      </c>
      <c r="M10">
        <v>2576</v>
      </c>
      <c r="N10">
        <v>107</v>
      </c>
      <c r="O10">
        <v>33</v>
      </c>
      <c r="P10" t="s">
        <v>134</v>
      </c>
      <c r="Q10">
        <v>275</v>
      </c>
      <c r="R10">
        <v>8</v>
      </c>
      <c r="S10">
        <v>501</v>
      </c>
      <c r="T10" t="s">
        <v>134</v>
      </c>
      <c r="U10">
        <v>34</v>
      </c>
      <c r="V10">
        <v>50</v>
      </c>
      <c r="W10">
        <v>1</v>
      </c>
      <c r="X10">
        <v>54</v>
      </c>
      <c r="Y10">
        <v>264</v>
      </c>
      <c r="Z10">
        <v>89</v>
      </c>
      <c r="AA10">
        <v>82</v>
      </c>
      <c r="AB10">
        <v>46</v>
      </c>
      <c r="AC10">
        <v>0</v>
      </c>
      <c r="AD10">
        <v>77</v>
      </c>
      <c r="AE10">
        <v>524</v>
      </c>
      <c r="AF10">
        <v>68</v>
      </c>
      <c r="AG10">
        <v>90</v>
      </c>
      <c r="AH10">
        <v>125</v>
      </c>
      <c r="AI10">
        <v>0</v>
      </c>
      <c r="AJ10">
        <v>12</v>
      </c>
      <c r="AK10">
        <v>2131</v>
      </c>
      <c r="AL10">
        <v>363</v>
      </c>
      <c r="AM10">
        <v>126</v>
      </c>
      <c r="AN10">
        <v>38</v>
      </c>
      <c r="AO10">
        <v>135</v>
      </c>
      <c r="AP10">
        <v>1631</v>
      </c>
      <c r="AQ10" t="s">
        <v>134</v>
      </c>
      <c r="AR10">
        <v>214</v>
      </c>
      <c r="AS10">
        <v>259</v>
      </c>
      <c r="AT10">
        <v>625</v>
      </c>
      <c r="AU10">
        <v>88</v>
      </c>
      <c r="AV10">
        <v>47</v>
      </c>
      <c r="AW10">
        <v>109</v>
      </c>
      <c r="AX10">
        <v>3553</v>
      </c>
      <c r="AY10">
        <v>118</v>
      </c>
      <c r="AZ10">
        <v>56</v>
      </c>
      <c r="BA10">
        <v>284</v>
      </c>
    </row>
    <row r="11" spans="1:53" x14ac:dyDescent="0.75">
      <c r="A11" t="s">
        <v>7</v>
      </c>
      <c r="B11" t="s">
        <v>141</v>
      </c>
      <c r="C11">
        <v>41</v>
      </c>
      <c r="D11">
        <v>227</v>
      </c>
      <c r="E11">
        <v>0</v>
      </c>
      <c r="F11">
        <v>0.39</v>
      </c>
      <c r="G11">
        <v>4</v>
      </c>
      <c r="H11">
        <v>120</v>
      </c>
      <c r="I11">
        <v>0</v>
      </c>
      <c r="J11" t="s">
        <v>134</v>
      </c>
      <c r="K11">
        <v>185</v>
      </c>
      <c r="L11">
        <v>0</v>
      </c>
      <c r="M11">
        <v>1012</v>
      </c>
      <c r="N11">
        <v>1421</v>
      </c>
      <c r="O11">
        <v>0.47</v>
      </c>
      <c r="P11">
        <v>0</v>
      </c>
      <c r="Q11">
        <v>0</v>
      </c>
      <c r="R11">
        <v>49</v>
      </c>
      <c r="S11">
        <v>186</v>
      </c>
      <c r="T11">
        <v>1237</v>
      </c>
      <c r="U11">
        <v>486</v>
      </c>
      <c r="V11">
        <v>2986</v>
      </c>
      <c r="W11">
        <v>2199</v>
      </c>
      <c r="X11">
        <v>0</v>
      </c>
      <c r="Y11">
        <v>131</v>
      </c>
      <c r="Z11">
        <v>10</v>
      </c>
      <c r="AA11">
        <v>549</v>
      </c>
      <c r="AB11">
        <v>1110</v>
      </c>
      <c r="AC11">
        <v>31</v>
      </c>
      <c r="AD11">
        <v>413</v>
      </c>
      <c r="AE11">
        <v>446</v>
      </c>
      <c r="AF11">
        <v>1013</v>
      </c>
      <c r="AG11">
        <v>20</v>
      </c>
      <c r="AH11">
        <v>23</v>
      </c>
      <c r="AI11">
        <v>1</v>
      </c>
      <c r="AJ11">
        <v>964</v>
      </c>
      <c r="AK11">
        <v>359</v>
      </c>
      <c r="AL11">
        <v>36</v>
      </c>
      <c r="AM11">
        <v>1187</v>
      </c>
      <c r="AN11">
        <v>142</v>
      </c>
      <c r="AO11">
        <v>2326</v>
      </c>
      <c r="AP11">
        <v>759</v>
      </c>
      <c r="AQ11">
        <v>10</v>
      </c>
      <c r="AR11">
        <v>0</v>
      </c>
      <c r="AS11">
        <v>858</v>
      </c>
      <c r="AT11" t="s">
        <v>134</v>
      </c>
      <c r="AU11">
        <v>7064</v>
      </c>
      <c r="AV11">
        <v>49</v>
      </c>
      <c r="AW11">
        <v>22</v>
      </c>
      <c r="AX11">
        <v>558</v>
      </c>
      <c r="AY11">
        <v>111</v>
      </c>
      <c r="AZ11">
        <v>555</v>
      </c>
      <c r="BA11">
        <v>0</v>
      </c>
    </row>
    <row r="12" spans="1:53" x14ac:dyDescent="0.75">
      <c r="A12" t="s">
        <v>8</v>
      </c>
      <c r="B12" t="s">
        <v>142</v>
      </c>
      <c r="C12">
        <v>28</v>
      </c>
      <c r="D12">
        <v>126</v>
      </c>
      <c r="E12">
        <v>4</v>
      </c>
      <c r="F12">
        <v>5</v>
      </c>
      <c r="G12">
        <v>256</v>
      </c>
      <c r="H12" t="s">
        <v>134</v>
      </c>
      <c r="I12">
        <v>250</v>
      </c>
      <c r="J12">
        <v>3</v>
      </c>
      <c r="K12" t="s">
        <v>134</v>
      </c>
      <c r="L12">
        <v>71</v>
      </c>
      <c r="M12">
        <v>400</v>
      </c>
      <c r="N12">
        <v>5</v>
      </c>
      <c r="O12">
        <v>49</v>
      </c>
      <c r="P12">
        <v>222</v>
      </c>
      <c r="Q12">
        <v>468</v>
      </c>
      <c r="R12">
        <v>22</v>
      </c>
      <c r="S12">
        <v>34</v>
      </c>
      <c r="T12">
        <v>22</v>
      </c>
      <c r="U12">
        <v>18</v>
      </c>
      <c r="V12">
        <v>21</v>
      </c>
      <c r="W12">
        <v>5</v>
      </c>
      <c r="X12">
        <v>140</v>
      </c>
      <c r="Y12">
        <v>118</v>
      </c>
      <c r="Z12">
        <v>77</v>
      </c>
      <c r="AA12">
        <v>152</v>
      </c>
      <c r="AB12">
        <v>109</v>
      </c>
      <c r="AC12">
        <v>110</v>
      </c>
      <c r="AD12">
        <v>9</v>
      </c>
      <c r="AE12">
        <v>2</v>
      </c>
      <c r="AF12">
        <v>7</v>
      </c>
      <c r="AG12">
        <v>5</v>
      </c>
      <c r="AH12">
        <v>63</v>
      </c>
      <c r="AI12">
        <v>54</v>
      </c>
      <c r="AJ12">
        <v>1</v>
      </c>
      <c r="AK12">
        <v>128</v>
      </c>
      <c r="AL12">
        <v>119</v>
      </c>
      <c r="AM12">
        <v>0</v>
      </c>
      <c r="AN12">
        <v>24</v>
      </c>
      <c r="AO12">
        <v>23</v>
      </c>
      <c r="AP12">
        <v>74</v>
      </c>
      <c r="AQ12">
        <v>20</v>
      </c>
      <c r="AR12">
        <v>161</v>
      </c>
      <c r="AS12" t="s">
        <v>134</v>
      </c>
      <c r="AT12">
        <v>37</v>
      </c>
      <c r="AU12">
        <v>82</v>
      </c>
      <c r="AV12">
        <v>7</v>
      </c>
      <c r="AW12">
        <v>46</v>
      </c>
      <c r="AX12">
        <v>96</v>
      </c>
      <c r="AY12">
        <v>67</v>
      </c>
      <c r="AZ12">
        <v>0</v>
      </c>
      <c r="BA12">
        <v>36</v>
      </c>
    </row>
    <row r="13" spans="1:53" x14ac:dyDescent="0.75">
      <c r="A13" t="s">
        <v>9</v>
      </c>
      <c r="B13" t="s">
        <v>143</v>
      </c>
      <c r="C13">
        <v>0</v>
      </c>
      <c r="D13">
        <v>0</v>
      </c>
      <c r="E13">
        <v>0</v>
      </c>
      <c r="F13">
        <v>0</v>
      </c>
      <c r="G13">
        <v>0</v>
      </c>
      <c r="H13">
        <v>0</v>
      </c>
      <c r="I13">
        <v>0</v>
      </c>
      <c r="J13">
        <v>0</v>
      </c>
      <c r="K13">
        <v>0</v>
      </c>
      <c r="L13">
        <v>0</v>
      </c>
      <c r="M13">
        <v>893</v>
      </c>
      <c r="N13">
        <v>0</v>
      </c>
      <c r="O13">
        <v>0</v>
      </c>
      <c r="P13">
        <v>0</v>
      </c>
      <c r="Q13">
        <v>0</v>
      </c>
      <c r="R13">
        <v>21</v>
      </c>
      <c r="S13">
        <v>6</v>
      </c>
      <c r="T13">
        <v>0</v>
      </c>
      <c r="U13">
        <v>0</v>
      </c>
      <c r="V13">
        <v>0</v>
      </c>
      <c r="W13">
        <v>0</v>
      </c>
      <c r="X13">
        <v>0</v>
      </c>
      <c r="Y13">
        <v>0</v>
      </c>
      <c r="Z13">
        <v>0</v>
      </c>
      <c r="AA13">
        <v>0</v>
      </c>
      <c r="AB13">
        <v>0</v>
      </c>
      <c r="AC13">
        <v>0</v>
      </c>
      <c r="AD13">
        <v>0</v>
      </c>
      <c r="AE13">
        <v>0</v>
      </c>
      <c r="AF13">
        <v>0</v>
      </c>
      <c r="AG13">
        <v>304</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221</v>
      </c>
      <c r="D14">
        <v>198</v>
      </c>
      <c r="E14" t="s">
        <v>134</v>
      </c>
      <c r="F14">
        <v>32</v>
      </c>
      <c r="G14">
        <v>655</v>
      </c>
      <c r="H14">
        <v>27</v>
      </c>
      <c r="I14" t="s">
        <v>134</v>
      </c>
      <c r="J14" t="s">
        <v>134</v>
      </c>
      <c r="K14">
        <v>1370</v>
      </c>
      <c r="L14">
        <v>231</v>
      </c>
      <c r="M14">
        <v>7196</v>
      </c>
      <c r="N14">
        <v>651</v>
      </c>
      <c r="O14">
        <v>182</v>
      </c>
      <c r="P14">
        <v>1767</v>
      </c>
      <c r="Q14">
        <v>670</v>
      </c>
      <c r="R14">
        <v>207</v>
      </c>
      <c r="S14">
        <v>130</v>
      </c>
      <c r="T14">
        <v>427</v>
      </c>
      <c r="U14">
        <v>361</v>
      </c>
      <c r="V14">
        <v>111</v>
      </c>
      <c r="W14">
        <v>24</v>
      </c>
      <c r="X14">
        <v>173</v>
      </c>
      <c r="Y14">
        <v>206</v>
      </c>
      <c r="Z14">
        <v>567</v>
      </c>
      <c r="AA14">
        <v>224</v>
      </c>
      <c r="AB14">
        <v>254</v>
      </c>
      <c r="AC14">
        <v>158</v>
      </c>
      <c r="AD14">
        <v>84</v>
      </c>
      <c r="AE14">
        <v>47</v>
      </c>
      <c r="AF14">
        <v>28</v>
      </c>
      <c r="AG14">
        <v>1381</v>
      </c>
      <c r="AH14" t="s">
        <v>134</v>
      </c>
      <c r="AI14">
        <v>447</v>
      </c>
      <c r="AJ14">
        <v>480</v>
      </c>
      <c r="AK14">
        <v>726</v>
      </c>
      <c r="AL14">
        <v>1089</v>
      </c>
      <c r="AM14">
        <v>0.28000000000000003</v>
      </c>
      <c r="AN14">
        <v>474</v>
      </c>
      <c r="AO14">
        <v>58</v>
      </c>
      <c r="AP14">
        <v>262</v>
      </c>
      <c r="AQ14">
        <v>129</v>
      </c>
      <c r="AR14">
        <v>276</v>
      </c>
      <c r="AS14">
        <v>46</v>
      </c>
      <c r="AT14">
        <v>91</v>
      </c>
      <c r="AU14">
        <v>4308</v>
      </c>
      <c r="AV14">
        <v>565</v>
      </c>
      <c r="AW14">
        <v>45</v>
      </c>
      <c r="AX14">
        <v>111</v>
      </c>
      <c r="AY14">
        <v>360</v>
      </c>
      <c r="AZ14">
        <v>56</v>
      </c>
      <c r="BA14">
        <v>39</v>
      </c>
    </row>
    <row r="15" spans="1:53" x14ac:dyDescent="0.75">
      <c r="A15" t="s">
        <v>115</v>
      </c>
      <c r="B15" t="s">
        <v>145</v>
      </c>
      <c r="C15">
        <v>0</v>
      </c>
      <c r="D15">
        <v>0</v>
      </c>
      <c r="E15">
        <v>0</v>
      </c>
      <c r="F15">
        <v>0</v>
      </c>
      <c r="G15">
        <v>0</v>
      </c>
      <c r="H15">
        <v>0</v>
      </c>
      <c r="I15">
        <v>0</v>
      </c>
      <c r="J15">
        <v>0</v>
      </c>
      <c r="K15">
        <v>93</v>
      </c>
      <c r="L15">
        <v>0</v>
      </c>
      <c r="M15">
        <v>214</v>
      </c>
      <c r="N15">
        <v>0</v>
      </c>
      <c r="O15">
        <v>0</v>
      </c>
      <c r="P15">
        <v>0</v>
      </c>
      <c r="Q15">
        <v>0</v>
      </c>
      <c r="R15">
        <v>0</v>
      </c>
      <c r="S15">
        <v>0</v>
      </c>
      <c r="T15">
        <v>0</v>
      </c>
      <c r="U15">
        <v>0</v>
      </c>
      <c r="V15">
        <v>0</v>
      </c>
      <c r="W15">
        <v>0</v>
      </c>
      <c r="X15">
        <v>0</v>
      </c>
      <c r="Y15">
        <v>0</v>
      </c>
      <c r="Z15">
        <v>0</v>
      </c>
      <c r="AA15">
        <v>0</v>
      </c>
      <c r="AB15">
        <v>0</v>
      </c>
      <c r="AC15">
        <v>0</v>
      </c>
      <c r="AD15">
        <v>0</v>
      </c>
      <c r="AE15">
        <v>0</v>
      </c>
      <c r="AF15">
        <v>0</v>
      </c>
      <c r="AG15">
        <v>27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342</v>
      </c>
      <c r="D16">
        <v>772</v>
      </c>
      <c r="E16">
        <v>4</v>
      </c>
      <c r="F16">
        <v>37.39</v>
      </c>
      <c r="G16">
        <v>1032</v>
      </c>
      <c r="H16">
        <v>260</v>
      </c>
      <c r="I16">
        <v>921</v>
      </c>
      <c r="J16">
        <v>110</v>
      </c>
      <c r="K16">
        <v>1949</v>
      </c>
      <c r="L16">
        <v>568</v>
      </c>
      <c r="M16">
        <v>12291</v>
      </c>
      <c r="N16">
        <v>2184</v>
      </c>
      <c r="O16">
        <v>264.47000000000003</v>
      </c>
      <c r="P16">
        <v>1989</v>
      </c>
      <c r="Q16">
        <v>1413</v>
      </c>
      <c r="R16">
        <v>307</v>
      </c>
      <c r="S16">
        <v>857</v>
      </c>
      <c r="T16">
        <v>1686</v>
      </c>
      <c r="U16">
        <v>899</v>
      </c>
      <c r="V16">
        <v>3168</v>
      </c>
      <c r="W16">
        <v>2229</v>
      </c>
      <c r="X16">
        <v>367</v>
      </c>
      <c r="Y16">
        <v>719</v>
      </c>
      <c r="Z16">
        <v>743</v>
      </c>
      <c r="AA16">
        <v>1007</v>
      </c>
      <c r="AB16">
        <v>1519</v>
      </c>
      <c r="AC16">
        <v>299</v>
      </c>
      <c r="AD16">
        <v>583</v>
      </c>
      <c r="AE16">
        <v>1019</v>
      </c>
      <c r="AF16">
        <v>1116</v>
      </c>
      <c r="AG16">
        <v>1827</v>
      </c>
      <c r="AH16">
        <v>211</v>
      </c>
      <c r="AI16">
        <v>502</v>
      </c>
      <c r="AJ16">
        <v>1459</v>
      </c>
      <c r="AK16">
        <v>3344</v>
      </c>
      <c r="AL16">
        <v>1607</v>
      </c>
      <c r="AM16">
        <v>1313.28</v>
      </c>
      <c r="AN16">
        <v>678</v>
      </c>
      <c r="AO16">
        <v>2542</v>
      </c>
      <c r="AP16">
        <v>2739</v>
      </c>
      <c r="AQ16">
        <v>159</v>
      </c>
      <c r="AR16">
        <v>651</v>
      </c>
      <c r="AS16">
        <v>1163</v>
      </c>
      <c r="AT16">
        <v>753</v>
      </c>
      <c r="AU16">
        <v>11542</v>
      </c>
      <c r="AV16">
        <v>702</v>
      </c>
      <c r="AW16">
        <v>222</v>
      </c>
      <c r="AX16">
        <v>4318</v>
      </c>
      <c r="AY16">
        <v>656</v>
      </c>
      <c r="AZ16">
        <v>667</v>
      </c>
      <c r="BA16">
        <v>359</v>
      </c>
    </row>
    <row r="17" spans="1:53" x14ac:dyDescent="0.75">
      <c r="A17" t="s">
        <v>14</v>
      </c>
      <c r="B17" t="s">
        <v>146</v>
      </c>
      <c r="C17">
        <v>28</v>
      </c>
      <c r="D17">
        <v>67</v>
      </c>
      <c r="E17">
        <v>0</v>
      </c>
      <c r="F17">
        <v>0</v>
      </c>
      <c r="G17">
        <v>33</v>
      </c>
      <c r="H17">
        <v>0</v>
      </c>
      <c r="I17">
        <v>0</v>
      </c>
      <c r="J17">
        <v>-0.16</v>
      </c>
      <c r="K17">
        <v>6</v>
      </c>
      <c r="L17">
        <v>0.45</v>
      </c>
      <c r="M17">
        <v>-86</v>
      </c>
      <c r="N17">
        <v>-0.38</v>
      </c>
      <c r="O17">
        <v>36</v>
      </c>
      <c r="P17">
        <v>186</v>
      </c>
      <c r="Q17">
        <v>5</v>
      </c>
      <c r="R17">
        <v>16</v>
      </c>
      <c r="S17">
        <v>6</v>
      </c>
      <c r="T17">
        <v>18</v>
      </c>
      <c r="U17">
        <v>36</v>
      </c>
      <c r="V17">
        <v>0</v>
      </c>
      <c r="W17">
        <v>0.42</v>
      </c>
      <c r="X17">
        <v>4</v>
      </c>
      <c r="Y17">
        <v>17</v>
      </c>
      <c r="Z17">
        <v>81</v>
      </c>
      <c r="AA17">
        <v>8</v>
      </c>
      <c r="AB17">
        <v>30</v>
      </c>
      <c r="AC17">
        <v>-1</v>
      </c>
      <c r="AD17">
        <v>0</v>
      </c>
      <c r="AE17">
        <v>18</v>
      </c>
      <c r="AF17">
        <v>0</v>
      </c>
      <c r="AG17">
        <v>-13</v>
      </c>
      <c r="AH17">
        <v>4</v>
      </c>
      <c r="AI17">
        <v>45</v>
      </c>
      <c r="AJ17">
        <v>-3</v>
      </c>
      <c r="AK17">
        <v>78</v>
      </c>
      <c r="AL17">
        <v>19</v>
      </c>
      <c r="AM17">
        <v>3</v>
      </c>
      <c r="AN17">
        <v>0.37</v>
      </c>
      <c r="AO17">
        <v>2</v>
      </c>
      <c r="AP17">
        <v>1</v>
      </c>
      <c r="AQ17">
        <v>0</v>
      </c>
      <c r="AR17">
        <v>4</v>
      </c>
      <c r="AS17">
        <v>0</v>
      </c>
      <c r="AT17">
        <v>0.03</v>
      </c>
      <c r="AU17">
        <v>-21</v>
      </c>
      <c r="AV17">
        <v>10</v>
      </c>
      <c r="AW17">
        <v>0.16</v>
      </c>
      <c r="AX17">
        <v>6</v>
      </c>
      <c r="AY17">
        <v>8</v>
      </c>
      <c r="AZ17">
        <v>9</v>
      </c>
      <c r="BA17">
        <v>0</v>
      </c>
    </row>
    <row r="18" spans="1:53" x14ac:dyDescent="0.75">
      <c r="A18" t="s">
        <v>147</v>
      </c>
      <c r="B18" t="s">
        <v>131</v>
      </c>
      <c r="C18">
        <v>2827</v>
      </c>
      <c r="D18">
        <v>19268</v>
      </c>
      <c r="E18">
        <v>15</v>
      </c>
      <c r="F18">
        <v>383.39</v>
      </c>
      <c r="G18">
        <v>9308</v>
      </c>
      <c r="H18">
        <v>3597</v>
      </c>
      <c r="I18">
        <v>11793</v>
      </c>
      <c r="J18">
        <v>490.84000000000003</v>
      </c>
      <c r="K18">
        <v>11275</v>
      </c>
      <c r="L18">
        <v>5069.45</v>
      </c>
      <c r="M18">
        <v>22167</v>
      </c>
      <c r="N18">
        <v>4990.62</v>
      </c>
      <c r="O18">
        <v>3709.4700000000003</v>
      </c>
      <c r="P18">
        <v>25571.02</v>
      </c>
      <c r="Q18">
        <v>11225</v>
      </c>
      <c r="R18">
        <v>931</v>
      </c>
      <c r="S18">
        <v>1399.01</v>
      </c>
      <c r="T18">
        <v>14873</v>
      </c>
      <c r="U18">
        <v>6743</v>
      </c>
      <c r="V18">
        <v>5497</v>
      </c>
      <c r="W18">
        <v>5199.42</v>
      </c>
      <c r="X18">
        <v>8594</v>
      </c>
      <c r="Y18">
        <v>1172</v>
      </c>
      <c r="Z18">
        <v>1738</v>
      </c>
      <c r="AA18">
        <v>10931</v>
      </c>
      <c r="AB18">
        <v>4597</v>
      </c>
      <c r="AC18">
        <v>6702.16</v>
      </c>
      <c r="AD18">
        <v>5458</v>
      </c>
      <c r="AE18">
        <v>2165</v>
      </c>
      <c r="AF18">
        <v>3350</v>
      </c>
      <c r="AG18">
        <v>4296.45</v>
      </c>
      <c r="AH18">
        <v>1722</v>
      </c>
      <c r="AI18">
        <v>5171</v>
      </c>
      <c r="AJ18">
        <v>3177</v>
      </c>
      <c r="AK18">
        <v>10710</v>
      </c>
      <c r="AL18">
        <v>10693</v>
      </c>
      <c r="AM18">
        <v>3244.2799999999997</v>
      </c>
      <c r="AN18">
        <v>11955.369999999999</v>
      </c>
      <c r="AO18">
        <v>7337</v>
      </c>
      <c r="AP18">
        <v>4909</v>
      </c>
      <c r="AQ18">
        <v>891</v>
      </c>
      <c r="AR18">
        <v>8432</v>
      </c>
      <c r="AS18">
        <v>1426</v>
      </c>
      <c r="AT18">
        <v>6287.0300000000007</v>
      </c>
      <c r="AU18">
        <v>50559</v>
      </c>
      <c r="AV18">
        <v>3416.07</v>
      </c>
      <c r="AW18">
        <v>222.17</v>
      </c>
      <c r="AX18">
        <v>7080</v>
      </c>
      <c r="AY18">
        <v>5585</v>
      </c>
      <c r="AZ18">
        <v>3334</v>
      </c>
      <c r="BA18">
        <v>5409</v>
      </c>
    </row>
    <row r="19" spans="1:53" x14ac:dyDescent="0.75">
      <c r="A19" t="s">
        <v>148</v>
      </c>
      <c r="B19" t="s">
        <v>131</v>
      </c>
      <c r="C19">
        <v>0</v>
      </c>
      <c r="D19">
        <v>8.2355363393040726E-3</v>
      </c>
      <c r="E19">
        <v>0.21052631578947367</v>
      </c>
      <c r="F19">
        <v>1.5885416666666652E-3</v>
      </c>
      <c r="G19">
        <v>1.5381258863313985E-2</v>
      </c>
      <c r="H19">
        <v>5.5570991942210934E-4</v>
      </c>
      <c r="I19">
        <v>8.4803256445109554E-5</v>
      </c>
      <c r="J19">
        <v>1.8319999999999892E-2</v>
      </c>
      <c r="K19">
        <v>3.9752650176678728E-3</v>
      </c>
      <c r="L19">
        <v>3.0565963320849932E-4</v>
      </c>
      <c r="M19">
        <v>2.7074590496822815E-4</v>
      </c>
      <c r="N19">
        <v>6.7681217460957566E-4</v>
      </c>
      <c r="O19">
        <v>1.2671879212722281E-4</v>
      </c>
      <c r="P19">
        <v>6.2453589713529212E-4</v>
      </c>
      <c r="Q19">
        <v>9.9874032751483544E-3</v>
      </c>
      <c r="R19">
        <v>0</v>
      </c>
      <c r="S19">
        <v>7.1479628305226584E-6</v>
      </c>
      <c r="T19">
        <v>2.6887141224707367E-4</v>
      </c>
      <c r="U19">
        <v>1.4827995255040083E-4</v>
      </c>
      <c r="V19">
        <v>9.0876045074517187E-4</v>
      </c>
      <c r="W19">
        <v>1.1153846153844071E-4</v>
      </c>
      <c r="X19">
        <v>0</v>
      </c>
      <c r="Y19">
        <v>0</v>
      </c>
      <c r="Z19">
        <v>1.7564402810304358E-2</v>
      </c>
      <c r="AA19">
        <v>1.1567647603183406E-2</v>
      </c>
      <c r="AB19">
        <v>4.3487714720591431E-4</v>
      </c>
      <c r="AC19">
        <v>2.3873470605728642E-5</v>
      </c>
      <c r="AD19">
        <v>2.7558331802315372E-3</v>
      </c>
      <c r="AE19">
        <v>0</v>
      </c>
      <c r="AF19">
        <v>8.9472114524302704E-4</v>
      </c>
      <c r="AG19">
        <v>1.0474860335185632E-4</v>
      </c>
      <c r="AH19">
        <v>0</v>
      </c>
      <c r="AI19">
        <v>4.077669902912584E-3</v>
      </c>
      <c r="AJ19">
        <v>0</v>
      </c>
      <c r="AK19">
        <v>3.466691651831777E-3</v>
      </c>
      <c r="AL19">
        <v>9.3510379652106401E-5</v>
      </c>
      <c r="AM19">
        <v>6.1608980124960855E-4</v>
      </c>
      <c r="AN19">
        <v>1.146059896268703E-4</v>
      </c>
      <c r="AO19">
        <v>9.5497953615275577E-4</v>
      </c>
      <c r="AP19">
        <v>0</v>
      </c>
      <c r="AQ19">
        <v>2.2396416573348121E-3</v>
      </c>
      <c r="AR19">
        <v>3.6900369003689537E-3</v>
      </c>
      <c r="AS19">
        <v>1.4005602240896309E-3</v>
      </c>
      <c r="AT19">
        <v>9.9646586345383259E-3</v>
      </c>
      <c r="AU19">
        <v>1.9779263420227622E-5</v>
      </c>
      <c r="AV19">
        <v>3.133235724743777E-4</v>
      </c>
      <c r="AW19">
        <v>7.6576576576581346E-4</v>
      </c>
      <c r="AX19">
        <v>1.4122299110297387E-4</v>
      </c>
      <c r="AY19">
        <v>1.0731532820604794E-3</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4418</v>
      </c>
      <c r="D22">
        <v>11341</v>
      </c>
      <c r="E22">
        <v>852</v>
      </c>
      <c r="F22">
        <v>957</v>
      </c>
      <c r="G22">
        <v>10392</v>
      </c>
      <c r="H22">
        <v>2403</v>
      </c>
      <c r="I22">
        <v>7613</v>
      </c>
      <c r="J22">
        <v>464</v>
      </c>
      <c r="K22">
        <v>8948</v>
      </c>
      <c r="L22">
        <v>4600</v>
      </c>
      <c r="M22">
        <v>22990</v>
      </c>
      <c r="N22">
        <v>5078</v>
      </c>
      <c r="O22">
        <v>2103</v>
      </c>
      <c r="P22">
        <v>24635</v>
      </c>
      <c r="Q22">
        <v>12261</v>
      </c>
      <c r="R22">
        <v>803</v>
      </c>
      <c r="S22">
        <v>2089</v>
      </c>
      <c r="T22">
        <v>11250</v>
      </c>
      <c r="U22">
        <v>8435</v>
      </c>
      <c r="V22">
        <v>4519</v>
      </c>
      <c r="W22">
        <v>3601</v>
      </c>
      <c r="X22">
        <v>9354</v>
      </c>
      <c r="Y22">
        <v>966</v>
      </c>
      <c r="Z22">
        <v>3918</v>
      </c>
      <c r="AA22">
        <v>8202</v>
      </c>
      <c r="AB22">
        <v>5453</v>
      </c>
      <c r="AC22">
        <v>4677</v>
      </c>
      <c r="AD22">
        <v>6464</v>
      </c>
      <c r="AE22">
        <v>1177</v>
      </c>
      <c r="AF22">
        <v>3058</v>
      </c>
      <c r="AG22">
        <v>3827</v>
      </c>
      <c r="AH22">
        <v>844</v>
      </c>
      <c r="AI22">
        <v>5745</v>
      </c>
      <c r="AJ22">
        <v>2762</v>
      </c>
      <c r="AK22">
        <v>12174</v>
      </c>
      <c r="AL22">
        <v>11225</v>
      </c>
      <c r="AM22">
        <v>2409</v>
      </c>
      <c r="AN22">
        <v>12620</v>
      </c>
      <c r="AO22">
        <v>6310</v>
      </c>
      <c r="AP22">
        <v>4238</v>
      </c>
      <c r="AQ22">
        <v>613</v>
      </c>
      <c r="AR22">
        <v>7114</v>
      </c>
      <c r="AS22">
        <v>1115</v>
      </c>
      <c r="AT22">
        <v>9261</v>
      </c>
      <c r="AU22">
        <v>44017</v>
      </c>
      <c r="AV22">
        <v>2820</v>
      </c>
      <c r="AW22">
        <v>420</v>
      </c>
      <c r="AX22">
        <v>6678</v>
      </c>
      <c r="AY22">
        <v>5773</v>
      </c>
      <c r="AZ22">
        <v>1352</v>
      </c>
      <c r="BA22">
        <v>6041</v>
      </c>
    </row>
    <row r="23" spans="1:53" x14ac:dyDescent="0.75">
      <c r="A23" t="s">
        <v>150</v>
      </c>
      <c r="B23" t="s">
        <v>151</v>
      </c>
      <c r="C23">
        <v>152.30000000000001</v>
      </c>
      <c r="D23">
        <v>121.8</v>
      </c>
      <c r="E23">
        <v>165.9</v>
      </c>
      <c r="F23">
        <v>134.70000000000002</v>
      </c>
      <c r="G23">
        <v>110.3</v>
      </c>
      <c r="H23">
        <v>115.19999999999999</v>
      </c>
      <c r="I23">
        <v>120.7</v>
      </c>
      <c r="J23">
        <v>220.3</v>
      </c>
      <c r="K23">
        <v>130.29999999999998</v>
      </c>
      <c r="L23">
        <v>98.6</v>
      </c>
      <c r="M23">
        <v>292.10000000000002</v>
      </c>
      <c r="N23">
        <v>129.5</v>
      </c>
      <c r="O23">
        <v>270.79999999999995</v>
      </c>
      <c r="P23">
        <v>123.80000000000001</v>
      </c>
      <c r="Q23">
        <v>114.60000000000001</v>
      </c>
      <c r="R23">
        <v>364.6</v>
      </c>
      <c r="S23">
        <v>100.39999999999999</v>
      </c>
      <c r="T23">
        <v>126.7</v>
      </c>
      <c r="U23">
        <v>112.5</v>
      </c>
      <c r="V23">
        <v>101.89999999999999</v>
      </c>
      <c r="W23">
        <v>119.39999999999999</v>
      </c>
      <c r="X23">
        <v>89.7</v>
      </c>
      <c r="Y23">
        <v>198.29999999999998</v>
      </c>
      <c r="Z23">
        <v>237.39999999999998</v>
      </c>
      <c r="AA23">
        <v>142.89999999999998</v>
      </c>
      <c r="AB23">
        <v>128.6</v>
      </c>
      <c r="AC23">
        <v>110.1</v>
      </c>
      <c r="AD23">
        <v>126.1</v>
      </c>
      <c r="AE23">
        <v>109</v>
      </c>
      <c r="AF23">
        <v>96.300000000000011</v>
      </c>
      <c r="AG23">
        <v>114.3</v>
      </c>
      <c r="AH23">
        <v>211</v>
      </c>
      <c r="AI23">
        <v>165.39999999999998</v>
      </c>
      <c r="AJ23">
        <v>100.1</v>
      </c>
      <c r="AK23">
        <v>207.39999999999998</v>
      </c>
      <c r="AL23">
        <v>123</v>
      </c>
      <c r="AM23">
        <v>78.3</v>
      </c>
      <c r="AN23">
        <v>111.89999999999999</v>
      </c>
      <c r="AO23">
        <v>104.1</v>
      </c>
      <c r="AP23">
        <v>112.4</v>
      </c>
      <c r="AQ23">
        <v>250.2</v>
      </c>
      <c r="AR23">
        <v>115</v>
      </c>
      <c r="AS23">
        <v>112.89999999999999</v>
      </c>
      <c r="AT23">
        <v>112.10000000000001</v>
      </c>
      <c r="AU23">
        <v>103.6</v>
      </c>
      <c r="AV23">
        <v>100.1</v>
      </c>
      <c r="AW23">
        <v>187</v>
      </c>
      <c r="AX23">
        <v>101.30000000000001</v>
      </c>
      <c r="AY23">
        <v>131</v>
      </c>
      <c r="AZ23">
        <v>95.5</v>
      </c>
      <c r="BA23">
        <v>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About this document</vt:lpstr>
      <vt:lpstr>State Overview</vt:lpstr>
      <vt:lpstr>Compare States</vt:lpstr>
      <vt:lpstr>admin</vt:lpstr>
      <vt:lpstr>2501</vt:lpstr>
      <vt:lpstr>2412</vt:lpstr>
      <vt:lpstr>2411</vt:lpstr>
      <vt:lpstr>2410</vt:lpstr>
      <vt:lpstr>2409</vt:lpstr>
      <vt:lpstr>2408</vt:lpstr>
      <vt:lpstr>2407</vt:lpstr>
      <vt:lpstr>2406</vt:lpstr>
      <vt:lpstr>2405</vt:lpstr>
      <vt:lpstr>2404</vt:lpstr>
      <vt:lpstr>2403</vt:lpstr>
      <vt:lpstr>2402</vt:lpstr>
      <vt:lpstr>2401</vt:lpstr>
      <vt:lpstr>2312</vt:lpstr>
      <vt:lpstr>2311</vt:lpstr>
      <vt:lpstr>2310</vt:lpstr>
      <vt:lpstr>2309</vt:lpstr>
      <vt:lpstr>2308</vt:lpstr>
      <vt:lpstr>2307</vt:lpstr>
      <vt:lpstr>2306</vt:lpstr>
      <vt:lpstr>2305</vt:lpstr>
      <vt:lpstr>2304</vt:lpstr>
      <vt:lpstr>2303</vt:lpstr>
      <vt:lpstr>2302</vt:lpstr>
      <vt:lpstr>2301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Kohn</dc:creator>
  <cp:lastModifiedBy>Alex Kohn</cp:lastModifiedBy>
  <dcterms:created xsi:type="dcterms:W3CDTF">2024-10-24T18:09:45Z</dcterms:created>
  <dcterms:modified xsi:type="dcterms:W3CDTF">2025-07-28T20:06:14Z</dcterms:modified>
</cp:coreProperties>
</file>